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590" windowWidth="14810" windowHeight="7530" tabRatio="725"/>
  </bookViews>
  <sheets>
    <sheet name="Gasoline prices and Tax Info" sheetId="19" r:id="rId1"/>
    <sheet name="Unexplained Price DIfferential" sheetId="21" r:id="rId2"/>
  </sheets>
  <calcPr calcId="162913"/>
</workbook>
</file>

<file path=xl/calcChain.xml><?xml version="1.0" encoding="utf-8"?>
<calcChain xmlns="http://schemas.openxmlformats.org/spreadsheetml/2006/main">
  <c r="Z234" i="19" l="1"/>
  <c r="AA234" i="19" s="1"/>
  <c r="U234" i="19"/>
  <c r="R234" i="19" l="1"/>
  <c r="R233" i="19"/>
  <c r="R232" i="19"/>
  <c r="Q234" i="19"/>
  <c r="K234" i="19"/>
  <c r="L234" i="19" s="1"/>
  <c r="J234" i="19"/>
  <c r="V234" i="19" l="1"/>
  <c r="X234" i="19"/>
  <c r="AA223" i="19"/>
  <c r="AA225" i="19"/>
  <c r="AA226" i="19"/>
  <c r="AA231" i="19"/>
  <c r="Z233" i="19"/>
  <c r="AA233" i="19" s="1"/>
  <c r="Z232" i="19"/>
  <c r="AA232" i="19" s="1"/>
  <c r="U233" i="19"/>
  <c r="U232" i="19"/>
  <c r="U231" i="19"/>
  <c r="R231" i="19"/>
  <c r="Q233" i="19"/>
  <c r="V233" i="19" s="1"/>
  <c r="Q232" i="19"/>
  <c r="V232" i="19" s="1"/>
  <c r="Q231" i="19"/>
  <c r="K233" i="19"/>
  <c r="L233" i="19" s="1"/>
  <c r="K232" i="19"/>
  <c r="L232" i="19" s="1"/>
  <c r="K231" i="19"/>
  <c r="L231" i="19" s="1"/>
  <c r="AD234" i="19" l="1"/>
  <c r="AB234" i="19"/>
  <c r="AF234" i="19" s="1"/>
  <c r="AG234" i="19" s="1"/>
  <c r="V231" i="19"/>
  <c r="Y234" i="19"/>
  <c r="J233" i="19"/>
  <c r="X233" i="19" s="1"/>
  <c r="J232" i="19"/>
  <c r="X232" i="19" s="1"/>
  <c r="AD232" i="19" s="1"/>
  <c r="J231" i="19"/>
  <c r="Y233" i="19" l="1"/>
  <c r="AB233" i="19"/>
  <c r="AF233" i="19" s="1"/>
  <c r="AG233" i="19" s="1"/>
  <c r="Y232" i="19"/>
  <c r="AB232" i="19"/>
  <c r="AF232" i="19" s="1"/>
  <c r="AG232" i="19" s="1"/>
  <c r="AD233" i="19"/>
  <c r="X231" i="19"/>
  <c r="Y231" i="19" s="1"/>
  <c r="AA230" i="19"/>
  <c r="AA229" i="19"/>
  <c r="AA228" i="19"/>
  <c r="U230" i="19"/>
  <c r="AB231" i="19" l="1"/>
  <c r="AF231" i="19" s="1"/>
  <c r="AG231" i="19" s="1"/>
  <c r="AD231" i="19"/>
  <c r="AE231" i="19" s="1"/>
  <c r="R230" i="19"/>
  <c r="Q230" i="19"/>
  <c r="V230" i="19" s="1"/>
  <c r="L230" i="19"/>
  <c r="J230" i="19"/>
  <c r="X230" i="19" l="1"/>
  <c r="U229" i="19"/>
  <c r="U228" i="19"/>
  <c r="AD230" i="19" l="1"/>
  <c r="AB230" i="19"/>
  <c r="AF230" i="19" s="1"/>
  <c r="AG230" i="19" s="1"/>
  <c r="Y230" i="19"/>
  <c r="R229" i="19"/>
  <c r="R228" i="19"/>
  <c r="Q229" i="19"/>
  <c r="V229" i="19" s="1"/>
  <c r="Q228" i="19"/>
  <c r="V228" i="19" s="1"/>
  <c r="L229" i="19"/>
  <c r="L228" i="19"/>
  <c r="J229" i="19"/>
  <c r="J228" i="19"/>
  <c r="X229" i="19" l="1"/>
  <c r="AB229" i="19" s="1"/>
  <c r="AF229" i="19" s="1"/>
  <c r="AG229" i="19" s="1"/>
  <c r="X228" i="19"/>
  <c r="AB228" i="19" s="1"/>
  <c r="AF228" i="19" s="1"/>
  <c r="AG228" i="19" s="1"/>
  <c r="Q227" i="19"/>
  <c r="Q226" i="19"/>
  <c r="Q225" i="19"/>
  <c r="Q224" i="19"/>
  <c r="Q223" i="19"/>
  <c r="Q222" i="19"/>
  <c r="Q221" i="19"/>
  <c r="Q220" i="19"/>
  <c r="Q219" i="19"/>
  <c r="Q218" i="19"/>
  <c r="Q217" i="19"/>
  <c r="Q216" i="19"/>
  <c r="V216" i="19" s="1"/>
  <c r="Q215" i="19"/>
  <c r="V215" i="19" s="1"/>
  <c r="Q214" i="19"/>
  <c r="V214" i="19" s="1"/>
  <c r="Q213" i="19"/>
  <c r="V213" i="19" s="1"/>
  <c r="Q212" i="19"/>
  <c r="V212" i="19" s="1"/>
  <c r="Q211" i="19"/>
  <c r="V211" i="19" s="1"/>
  <c r="Q210" i="19"/>
  <c r="V210" i="19" s="1"/>
  <c r="Q209" i="19"/>
  <c r="V209" i="19" s="1"/>
  <c r="Q208" i="19"/>
  <c r="V208" i="19" s="1"/>
  <c r="Q207" i="19"/>
  <c r="V207" i="19" s="1"/>
  <c r="Q206" i="19"/>
  <c r="V206" i="19" s="1"/>
  <c r="Q205" i="19"/>
  <c r="V205" i="19" s="1"/>
  <c r="Q204" i="19"/>
  <c r="V204" i="19" s="1"/>
  <c r="Q203" i="19"/>
  <c r="V203" i="19" s="1"/>
  <c r="Q202" i="19"/>
  <c r="V202" i="19" s="1"/>
  <c r="Q201" i="19"/>
  <c r="V201" i="19" s="1"/>
  <c r="Q200" i="19"/>
  <c r="V200" i="19" s="1"/>
  <c r="Q199" i="19"/>
  <c r="V199" i="19" s="1"/>
  <c r="Q198" i="19"/>
  <c r="V198" i="19" s="1"/>
  <c r="Q197" i="19"/>
  <c r="V197" i="19" s="1"/>
  <c r="Q196" i="19"/>
  <c r="V196" i="19" s="1"/>
  <c r="Q195" i="19"/>
  <c r="V195" i="19" s="1"/>
  <c r="Q194" i="19"/>
  <c r="V194" i="19" s="1"/>
  <c r="Q193" i="19"/>
  <c r="V193" i="19" s="1"/>
  <c r="Q192" i="19"/>
  <c r="V192" i="19" s="1"/>
  <c r="Q191" i="19"/>
  <c r="V191" i="19" s="1"/>
  <c r="Q190" i="19"/>
  <c r="V190" i="19" s="1"/>
  <c r="Q189" i="19"/>
  <c r="V189" i="19" s="1"/>
  <c r="Q188" i="19"/>
  <c r="V188" i="19" s="1"/>
  <c r="Q187" i="19"/>
  <c r="V187" i="19" s="1"/>
  <c r="Q186" i="19"/>
  <c r="V186" i="19" s="1"/>
  <c r="Q185" i="19"/>
  <c r="V185" i="19" s="1"/>
  <c r="Q184" i="19"/>
  <c r="V184" i="19" s="1"/>
  <c r="Q183" i="19"/>
  <c r="V183" i="19" s="1"/>
  <c r="Q182" i="19"/>
  <c r="V182" i="19" s="1"/>
  <c r="Q181" i="19"/>
  <c r="V181" i="19" s="1"/>
  <c r="Q180" i="19"/>
  <c r="V180" i="19" s="1"/>
  <c r="Q179" i="19"/>
  <c r="V179" i="19" s="1"/>
  <c r="Q178" i="19"/>
  <c r="V178" i="19" s="1"/>
  <c r="Q177" i="19"/>
  <c r="V177" i="19" s="1"/>
  <c r="Q176" i="19"/>
  <c r="V176" i="19" s="1"/>
  <c r="Q175" i="19"/>
  <c r="V175" i="19" s="1"/>
  <c r="Q174" i="19"/>
  <c r="V174" i="19" s="1"/>
  <c r="Q173" i="19"/>
  <c r="V173" i="19" s="1"/>
  <c r="Q172" i="19"/>
  <c r="V172" i="19" s="1"/>
  <c r="Q171" i="19"/>
  <c r="V171" i="19" s="1"/>
  <c r="Q170" i="19"/>
  <c r="V170" i="19" s="1"/>
  <c r="Q169" i="19"/>
  <c r="V169" i="19" s="1"/>
  <c r="Q168" i="19"/>
  <c r="V168" i="19" s="1"/>
  <c r="Q167" i="19"/>
  <c r="V167" i="19" s="1"/>
  <c r="Q166" i="19"/>
  <c r="V166" i="19" s="1"/>
  <c r="Q165" i="19"/>
  <c r="V165" i="19" s="1"/>
  <c r="Q164" i="19"/>
  <c r="V164" i="19" s="1"/>
  <c r="Q163" i="19"/>
  <c r="V163" i="19" s="1"/>
  <c r="Q162" i="19"/>
  <c r="V162" i="19" s="1"/>
  <c r="Q161" i="19"/>
  <c r="V161" i="19" s="1"/>
  <c r="Q160" i="19"/>
  <c r="V160" i="19" s="1"/>
  <c r="Q159" i="19"/>
  <c r="V159" i="19" s="1"/>
  <c r="Q158" i="19"/>
  <c r="V158" i="19" s="1"/>
  <c r="Q157" i="19"/>
  <c r="V157" i="19" s="1"/>
  <c r="Q156" i="19"/>
  <c r="V156" i="19" s="1"/>
  <c r="Q155" i="19"/>
  <c r="V155" i="19" s="1"/>
  <c r="Q154" i="19"/>
  <c r="V154" i="19" s="1"/>
  <c r="Q153" i="19"/>
  <c r="V153" i="19" s="1"/>
  <c r="Q152" i="19"/>
  <c r="V152" i="19" s="1"/>
  <c r="Q151" i="19"/>
  <c r="V151" i="19" s="1"/>
  <c r="Q150" i="19"/>
  <c r="V150" i="19" s="1"/>
  <c r="Q149" i="19"/>
  <c r="V149" i="19" s="1"/>
  <c r="Q148" i="19"/>
  <c r="V148" i="19" s="1"/>
  <c r="Q147" i="19"/>
  <c r="V147" i="19" s="1"/>
  <c r="Q146" i="19"/>
  <c r="V146" i="19" s="1"/>
  <c r="Q145" i="19"/>
  <c r="V145" i="19" s="1"/>
  <c r="Q144" i="19"/>
  <c r="V144" i="19" s="1"/>
  <c r="Q143" i="19"/>
  <c r="V143" i="19" s="1"/>
  <c r="Q142" i="19"/>
  <c r="V142" i="19" s="1"/>
  <c r="Q141" i="19"/>
  <c r="V141" i="19" s="1"/>
  <c r="Q140" i="19"/>
  <c r="V140" i="19" s="1"/>
  <c r="Q139" i="19"/>
  <c r="V139" i="19" s="1"/>
  <c r="Q138" i="19"/>
  <c r="V138" i="19" s="1"/>
  <c r="Q137" i="19"/>
  <c r="V137" i="19" s="1"/>
  <c r="Q136" i="19"/>
  <c r="V136" i="19" s="1"/>
  <c r="Q135" i="19"/>
  <c r="V135" i="19" s="1"/>
  <c r="Q134" i="19"/>
  <c r="V134" i="19" s="1"/>
  <c r="Q133" i="19"/>
  <c r="V133" i="19" s="1"/>
  <c r="Q132" i="19"/>
  <c r="V132" i="19" s="1"/>
  <c r="Q131" i="19"/>
  <c r="V131" i="19" s="1"/>
  <c r="Q130" i="19"/>
  <c r="V130" i="19" s="1"/>
  <c r="Q129" i="19"/>
  <c r="V129" i="19" s="1"/>
  <c r="Q128" i="19"/>
  <c r="V128" i="19" s="1"/>
  <c r="Q127" i="19"/>
  <c r="V127" i="19" s="1"/>
  <c r="Q126" i="19"/>
  <c r="V126" i="19" s="1"/>
  <c r="Q125" i="19"/>
  <c r="V125" i="19" s="1"/>
  <c r="Q124" i="19"/>
  <c r="V124" i="19" s="1"/>
  <c r="Q123" i="19"/>
  <c r="V123" i="19" s="1"/>
  <c r="Q122" i="19"/>
  <c r="V122" i="19" s="1"/>
  <c r="Q121" i="19"/>
  <c r="V121" i="19" s="1"/>
  <c r="Q120" i="19"/>
  <c r="V120" i="19" s="1"/>
  <c r="Q119" i="19"/>
  <c r="V119" i="19" s="1"/>
  <c r="Q118" i="19"/>
  <c r="V118" i="19" s="1"/>
  <c r="Q117" i="19"/>
  <c r="V117" i="19" s="1"/>
  <c r="Q116" i="19"/>
  <c r="V116" i="19" s="1"/>
  <c r="Q115" i="19"/>
  <c r="V115" i="19" s="1"/>
  <c r="Q114" i="19"/>
  <c r="V114" i="19" s="1"/>
  <c r="Q113" i="19"/>
  <c r="V113" i="19" s="1"/>
  <c r="Q112" i="19"/>
  <c r="V112" i="19" s="1"/>
  <c r="Q111" i="19"/>
  <c r="V111" i="19" s="1"/>
  <c r="Q110" i="19"/>
  <c r="V110" i="19" s="1"/>
  <c r="Q109" i="19"/>
  <c r="V109" i="19" s="1"/>
  <c r="Q108" i="19"/>
  <c r="V108" i="19" s="1"/>
  <c r="Q107" i="19"/>
  <c r="V107" i="19" s="1"/>
  <c r="Q106" i="19"/>
  <c r="V106" i="19" s="1"/>
  <c r="Q105" i="19"/>
  <c r="V105" i="19" s="1"/>
  <c r="Q104" i="19"/>
  <c r="V104" i="19" s="1"/>
  <c r="Q103" i="19"/>
  <c r="V103" i="19" s="1"/>
  <c r="Q102" i="19"/>
  <c r="V102" i="19" s="1"/>
  <c r="Q101" i="19"/>
  <c r="V101" i="19" s="1"/>
  <c r="Q100" i="19"/>
  <c r="V100" i="19" s="1"/>
  <c r="Q99" i="19"/>
  <c r="V99" i="19" s="1"/>
  <c r="Q98" i="19"/>
  <c r="V98" i="19" s="1"/>
  <c r="Q97" i="19"/>
  <c r="V97" i="19" s="1"/>
  <c r="Q96" i="19"/>
  <c r="V96" i="19" s="1"/>
  <c r="Q95" i="19"/>
  <c r="V95" i="19" s="1"/>
  <c r="Q94" i="19"/>
  <c r="V94" i="19" s="1"/>
  <c r="Q93" i="19"/>
  <c r="V93" i="19" s="1"/>
  <c r="Q92" i="19"/>
  <c r="V92" i="19" s="1"/>
  <c r="Q91" i="19"/>
  <c r="V91" i="19" s="1"/>
  <c r="Q90" i="19"/>
  <c r="V90" i="19" s="1"/>
  <c r="Q89" i="19"/>
  <c r="V89" i="19" s="1"/>
  <c r="Q88" i="19"/>
  <c r="V88" i="19" s="1"/>
  <c r="Q87" i="19"/>
  <c r="V87" i="19" s="1"/>
  <c r="Q86" i="19"/>
  <c r="V86" i="19" s="1"/>
  <c r="Q85" i="19"/>
  <c r="V85" i="19" s="1"/>
  <c r="Q84" i="19"/>
  <c r="V84" i="19" s="1"/>
  <c r="Q83" i="19"/>
  <c r="V83" i="19" s="1"/>
  <c r="Q82" i="19"/>
  <c r="V82" i="19" s="1"/>
  <c r="Q81" i="19"/>
  <c r="V81" i="19" s="1"/>
  <c r="Q80" i="19"/>
  <c r="V80" i="19" s="1"/>
  <c r="Q79" i="19"/>
  <c r="V79" i="19" s="1"/>
  <c r="Q78" i="19"/>
  <c r="V78" i="19" s="1"/>
  <c r="Q77" i="19"/>
  <c r="V77" i="19" s="1"/>
  <c r="Q76" i="19"/>
  <c r="V76" i="19" s="1"/>
  <c r="Q75" i="19"/>
  <c r="V75" i="19" s="1"/>
  <c r="Q74" i="19"/>
  <c r="V74" i="19" s="1"/>
  <c r="Q73" i="19"/>
  <c r="V73" i="19" s="1"/>
  <c r="Q72" i="19"/>
  <c r="V72" i="19" s="1"/>
  <c r="Q71" i="19"/>
  <c r="V71" i="19" s="1"/>
  <c r="Q70" i="19"/>
  <c r="V70" i="19" s="1"/>
  <c r="Q69" i="19"/>
  <c r="V69" i="19" s="1"/>
  <c r="Q68" i="19"/>
  <c r="V68" i="19" s="1"/>
  <c r="Q67" i="19"/>
  <c r="V67" i="19" s="1"/>
  <c r="Q66" i="19"/>
  <c r="V66" i="19" s="1"/>
  <c r="Q65" i="19"/>
  <c r="V65" i="19" s="1"/>
  <c r="Q64" i="19"/>
  <c r="V64" i="19" s="1"/>
  <c r="Q63" i="19"/>
  <c r="V63" i="19" s="1"/>
  <c r="Q62" i="19"/>
  <c r="V62" i="19" s="1"/>
  <c r="Q61" i="19"/>
  <c r="V61" i="19" s="1"/>
  <c r="Q60" i="19"/>
  <c r="V60" i="19" s="1"/>
  <c r="Q59" i="19"/>
  <c r="V59" i="19" s="1"/>
  <c r="Q58" i="19"/>
  <c r="V58" i="19" s="1"/>
  <c r="Q57" i="19"/>
  <c r="V57" i="19" s="1"/>
  <c r="Q56" i="19"/>
  <c r="V56" i="19" s="1"/>
  <c r="Q55" i="19"/>
  <c r="V55" i="19" s="1"/>
  <c r="Q54" i="19"/>
  <c r="V54" i="19" s="1"/>
  <c r="Q53" i="19"/>
  <c r="V53" i="19" s="1"/>
  <c r="Q52" i="19"/>
  <c r="V52" i="19" s="1"/>
  <c r="Q51" i="19"/>
  <c r="V51" i="19" s="1"/>
  <c r="Q50" i="19"/>
  <c r="V50" i="19" s="1"/>
  <c r="Q49" i="19"/>
  <c r="V49" i="19" s="1"/>
  <c r="Q48" i="19"/>
  <c r="V48" i="19" s="1"/>
  <c r="Q47" i="19"/>
  <c r="V47" i="19" s="1"/>
  <c r="Q46" i="19"/>
  <c r="V46" i="19" s="1"/>
  <c r="Q45" i="19"/>
  <c r="V45" i="19" s="1"/>
  <c r="Q44" i="19"/>
  <c r="V44" i="19" s="1"/>
  <c r="Q43" i="19"/>
  <c r="V43" i="19" s="1"/>
  <c r="Q42" i="19"/>
  <c r="V42" i="19" s="1"/>
  <c r="Q41" i="19"/>
  <c r="V41" i="19" s="1"/>
  <c r="Q40" i="19"/>
  <c r="V40" i="19" s="1"/>
  <c r="Q39" i="19"/>
  <c r="V39" i="19" s="1"/>
  <c r="Q38" i="19"/>
  <c r="V38" i="19" s="1"/>
  <c r="Q37" i="19"/>
  <c r="V37" i="19" s="1"/>
  <c r="Q36" i="19"/>
  <c r="V36" i="19" s="1"/>
  <c r="Q35" i="19"/>
  <c r="V35" i="19" s="1"/>
  <c r="Q34" i="19"/>
  <c r="V34" i="19" s="1"/>
  <c r="Q33" i="19"/>
  <c r="V33" i="19" s="1"/>
  <c r="Q32" i="19"/>
  <c r="V32" i="19" s="1"/>
  <c r="Q31" i="19"/>
  <c r="V31" i="19" s="1"/>
  <c r="Q30" i="19"/>
  <c r="V30" i="19" s="1"/>
  <c r="Q29" i="19"/>
  <c r="V29" i="19" s="1"/>
  <c r="Q28" i="19"/>
  <c r="V28" i="19" s="1"/>
  <c r="Q27" i="19"/>
  <c r="V27" i="19" s="1"/>
  <c r="Q26" i="19"/>
  <c r="V26" i="19" s="1"/>
  <c r="Q25" i="19"/>
  <c r="V25" i="19" s="1"/>
  <c r="Q24" i="19"/>
  <c r="V24" i="19" s="1"/>
  <c r="Q23" i="19"/>
  <c r="V23" i="19" s="1"/>
  <c r="Q22" i="19"/>
  <c r="V22" i="19" s="1"/>
  <c r="Q21" i="19"/>
  <c r="V21" i="19" s="1"/>
  <c r="Q20" i="19"/>
  <c r="V20" i="19" s="1"/>
  <c r="Q19" i="19"/>
  <c r="V19" i="19" s="1"/>
  <c r="Q18" i="19"/>
  <c r="V18" i="19" s="1"/>
  <c r="Q17" i="19"/>
  <c r="V17" i="19" s="1"/>
  <c r="Q16" i="19"/>
  <c r="V16" i="19" s="1"/>
  <c r="Q15" i="19"/>
  <c r="V15" i="19" s="1"/>
  <c r="Q14" i="19"/>
  <c r="V14" i="19" s="1"/>
  <c r="Q13" i="19"/>
  <c r="V13" i="19" s="1"/>
  <c r="Q12" i="19"/>
  <c r="V12" i="19" s="1"/>
  <c r="Q11" i="19"/>
  <c r="V11" i="19" s="1"/>
  <c r="Q10" i="19"/>
  <c r="V10" i="19" s="1"/>
  <c r="Q9" i="19"/>
  <c r="V9" i="19" s="1"/>
  <c r="Q8" i="19"/>
  <c r="V8" i="19" s="1"/>
  <c r="Q7" i="19"/>
  <c r="V7" i="19" s="1"/>
  <c r="Q6" i="19"/>
  <c r="V6" i="19" s="1"/>
  <c r="Q5" i="19"/>
  <c r="V5" i="19" s="1"/>
  <c r="Q4" i="19"/>
  <c r="V4" i="19" s="1"/>
  <c r="Q3" i="19"/>
  <c r="V3" i="19" s="1"/>
  <c r="Y228" i="19" l="1"/>
  <c r="AD228" i="19"/>
  <c r="AD229" i="19"/>
  <c r="Y229" i="19"/>
  <c r="U227" i="19"/>
  <c r="R227" i="19" l="1"/>
  <c r="V227" i="19" s="1"/>
  <c r="R226" i="19"/>
  <c r="V226" i="19" s="1"/>
  <c r="R225" i="19"/>
  <c r="V225" i="19" s="1"/>
  <c r="R224" i="19"/>
  <c r="V224" i="19" s="1"/>
  <c r="R223" i="19"/>
  <c r="V223" i="19" s="1"/>
  <c r="R222" i="19"/>
  <c r="V222" i="19" s="1"/>
  <c r="R221" i="19"/>
  <c r="V221" i="19" s="1"/>
  <c r="R220" i="19"/>
  <c r="V220" i="19" s="1"/>
  <c r="R219" i="19"/>
  <c r="V219" i="19" s="1"/>
  <c r="L227" i="19"/>
  <c r="J227" i="19"/>
  <c r="X227" i="19" l="1"/>
  <c r="Y227" i="19" l="1"/>
  <c r="AD227" i="19"/>
  <c r="L226" i="19"/>
  <c r="L225" i="19"/>
  <c r="L224" i="19"/>
  <c r="L223" i="19"/>
  <c r="J226" i="19"/>
  <c r="J225" i="19"/>
  <c r="J224" i="19"/>
  <c r="J223" i="19"/>
  <c r="U226" i="19"/>
  <c r="U225" i="19"/>
  <c r="U224" i="19"/>
  <c r="U223" i="19"/>
  <c r="X223" i="19"/>
  <c r="X225" i="19" l="1"/>
  <c r="Y225" i="19" s="1"/>
  <c r="X226" i="19"/>
  <c r="AB226" i="19" s="1"/>
  <c r="AF226" i="19" s="1"/>
  <c r="AG226" i="19" s="1"/>
  <c r="X224" i="19"/>
  <c r="AB224" i="19" s="1"/>
  <c r="AF224" i="19" s="1"/>
  <c r="AG224" i="19" s="1"/>
  <c r="AB223" i="19"/>
  <c r="AF223" i="19" s="1"/>
  <c r="AG223" i="19" s="1"/>
  <c r="Y223" i="19"/>
  <c r="AA224" i="19"/>
  <c r="AD223" i="19"/>
  <c r="AD225" i="19"/>
  <c r="AA220" i="19"/>
  <c r="AA219" i="19"/>
  <c r="AA221" i="19"/>
  <c r="U222" i="19"/>
  <c r="U221" i="19"/>
  <c r="L222" i="19"/>
  <c r="L221" i="19"/>
  <c r="L220" i="19"/>
  <c r="J222" i="19"/>
  <c r="J221" i="19"/>
  <c r="J220" i="19"/>
  <c r="U220" i="19"/>
  <c r="AB225" i="19" l="1"/>
  <c r="AF225" i="19" s="1"/>
  <c r="AG225" i="19" s="1"/>
  <c r="AD224" i="19"/>
  <c r="Y226" i="19"/>
  <c r="AD226" i="19"/>
  <c r="Y224" i="19"/>
  <c r="AA227" i="19"/>
  <c r="AB227" i="19"/>
  <c r="AF227" i="19" s="1"/>
  <c r="AG227" i="19" s="1"/>
  <c r="X220" i="19"/>
  <c r="AD220" i="19" s="1"/>
  <c r="X221" i="19"/>
  <c r="AD221" i="19" s="1"/>
  <c r="X222" i="19"/>
  <c r="Y222" i="19" s="1"/>
  <c r="AA222" i="19"/>
  <c r="A20" i="19"/>
  <c r="A32" i="19" s="1"/>
  <c r="A44" i="19" s="1"/>
  <c r="A56" i="19" s="1"/>
  <c r="A68" i="19" s="1"/>
  <c r="A80" i="19" s="1"/>
  <c r="A92" i="19" s="1"/>
  <c r="A104" i="19" s="1"/>
  <c r="A116" i="19" s="1"/>
  <c r="A128" i="19" s="1"/>
  <c r="A140" i="19" s="1"/>
  <c r="A152" i="19" s="1"/>
  <c r="A164" i="19" s="1"/>
  <c r="A176" i="19" s="1"/>
  <c r="A188" i="19" s="1"/>
  <c r="A200" i="19" s="1"/>
  <c r="A212" i="19" s="1"/>
  <c r="AB220" i="19" l="1"/>
  <c r="AF220" i="19" s="1"/>
  <c r="AG220" i="19" s="1"/>
  <c r="Y220" i="19"/>
  <c r="Y221" i="19"/>
  <c r="AB221" i="19"/>
  <c r="AF221" i="19" s="1"/>
  <c r="AG221" i="19" s="1"/>
  <c r="AD222" i="19"/>
  <c r="AB222" i="19"/>
  <c r="AF222" i="19" s="1"/>
  <c r="AG222" i="19" s="1"/>
  <c r="AA216" i="19"/>
  <c r="AA215" i="19"/>
  <c r="AA214" i="19"/>
  <c r="AA213" i="19"/>
  <c r="AA212" i="19"/>
  <c r="AA211" i="19"/>
  <c r="AA210" i="19"/>
  <c r="AA209" i="19"/>
  <c r="AA208" i="19"/>
  <c r="AA207" i="19"/>
  <c r="AA194" i="19"/>
  <c r="AA193" i="19"/>
  <c r="AA192" i="19"/>
  <c r="AA191" i="19"/>
  <c r="AA190" i="19"/>
  <c r="AA189" i="19"/>
  <c r="AA188" i="19"/>
  <c r="AA187" i="19"/>
  <c r="AA186" i="19"/>
  <c r="AA185" i="19"/>
  <c r="AA184" i="19"/>
  <c r="AA183" i="19"/>
  <c r="AA182" i="19"/>
  <c r="AA181" i="19"/>
  <c r="AA180" i="19"/>
  <c r="AA179" i="19"/>
  <c r="AA178" i="19"/>
  <c r="AA177" i="19"/>
  <c r="AA176" i="19"/>
  <c r="AA175" i="19"/>
  <c r="AA174" i="19"/>
  <c r="AA173" i="19"/>
  <c r="AA172" i="19"/>
  <c r="AA171" i="19"/>
  <c r="AA170" i="19"/>
  <c r="AA169" i="19"/>
  <c r="AA168" i="19"/>
  <c r="AA167" i="19"/>
  <c r="AA166" i="19"/>
  <c r="AA165" i="19"/>
  <c r="AA164" i="19"/>
  <c r="AA163" i="19"/>
  <c r="AA162" i="19"/>
  <c r="AA161" i="19"/>
  <c r="AA160" i="19"/>
  <c r="AA159" i="19"/>
  <c r="AA146" i="19"/>
  <c r="AA145" i="19"/>
  <c r="AA144" i="19"/>
  <c r="AA143" i="19"/>
  <c r="AA142" i="19"/>
  <c r="AA141" i="19"/>
  <c r="AA140" i="19"/>
  <c r="AA139" i="19"/>
  <c r="AA138" i="19"/>
  <c r="AA137" i="19"/>
  <c r="AA136" i="19"/>
  <c r="AA135" i="19"/>
  <c r="AA134" i="19"/>
  <c r="AA133" i="19"/>
  <c r="AA132" i="19"/>
  <c r="AA131" i="19"/>
  <c r="AA130" i="19"/>
  <c r="AA129" i="19"/>
  <c r="AA128" i="19"/>
  <c r="AA127" i="19"/>
  <c r="AA126" i="19"/>
  <c r="AA125" i="19"/>
  <c r="AA124" i="19"/>
  <c r="AA123" i="19"/>
  <c r="AA112" i="19"/>
  <c r="AA122" i="19"/>
  <c r="AA121" i="19"/>
  <c r="AA120" i="19"/>
  <c r="AA119" i="19"/>
  <c r="AA118" i="19"/>
  <c r="AA117" i="19"/>
  <c r="AA116" i="19"/>
  <c r="AA115" i="19"/>
  <c r="AA114" i="19"/>
  <c r="AA113" i="19"/>
  <c r="AA111" i="19"/>
  <c r="AA206" i="19"/>
  <c r="AA205" i="19"/>
  <c r="AA204" i="19"/>
  <c r="AA203" i="19"/>
  <c r="AA202" i="19"/>
  <c r="AA201" i="19"/>
  <c r="AA200" i="19"/>
  <c r="AA199" i="19"/>
  <c r="AA198" i="19"/>
  <c r="AA197" i="19"/>
  <c r="AA196" i="19"/>
  <c r="AA195" i="19"/>
  <c r="AA158" i="19"/>
  <c r="AA157" i="19"/>
  <c r="AA156" i="19"/>
  <c r="AA155" i="19"/>
  <c r="AA154" i="19"/>
  <c r="AA153" i="19"/>
  <c r="AA152" i="19"/>
  <c r="AA151" i="19"/>
  <c r="AA150" i="19"/>
  <c r="AA149" i="19"/>
  <c r="AA148" i="19"/>
  <c r="AA147" i="19"/>
  <c r="AA109" i="19"/>
  <c r="AA107" i="19"/>
  <c r="AA104" i="19"/>
  <c r="AA102" i="19"/>
  <c r="AA100" i="19"/>
  <c r="AA110" i="19"/>
  <c r="AA108" i="19"/>
  <c r="AA106" i="19"/>
  <c r="AA105" i="19"/>
  <c r="AA103" i="19"/>
  <c r="AA101" i="19"/>
  <c r="AA99" i="19"/>
  <c r="AA218" i="19" l="1"/>
  <c r="AA217" i="19"/>
  <c r="U219" i="19"/>
  <c r="R218" i="19"/>
  <c r="V218" i="19" s="1"/>
  <c r="R217" i="19"/>
  <c r="V217" i="19" s="1"/>
  <c r="L219" i="19" l="1"/>
  <c r="J219" i="19"/>
  <c r="J218" i="19"/>
  <c r="J217" i="19"/>
  <c r="X219" i="19" l="1"/>
  <c r="C185" i="19"/>
  <c r="C186" i="19" s="1"/>
  <c r="C187" i="19" s="1"/>
  <c r="C188" i="19" s="1"/>
  <c r="C189" i="19" s="1"/>
  <c r="C190" i="19" s="1"/>
  <c r="C191" i="19" s="1"/>
  <c r="C192" i="19" s="1"/>
  <c r="AB219" i="19" l="1"/>
  <c r="AF219" i="19" s="1"/>
  <c r="AG219" i="19" s="1"/>
  <c r="AD219" i="19"/>
  <c r="Y219" i="19"/>
  <c r="C193" i="19"/>
  <c r="B212" i="19"/>
  <c r="B248" i="19"/>
  <c r="B236" i="19"/>
  <c r="B224" i="19"/>
  <c r="B188" i="19"/>
  <c r="B176" i="19"/>
  <c r="B164" i="19"/>
  <c r="B152" i="19"/>
  <c r="B140" i="19"/>
  <c r="B128" i="19"/>
  <c r="B116" i="19"/>
  <c r="B104" i="19"/>
  <c r="B92" i="19"/>
  <c r="B80" i="19"/>
  <c r="B68" i="19"/>
  <c r="B56" i="19"/>
  <c r="B44" i="19"/>
  <c r="B32" i="19"/>
  <c r="B20" i="19"/>
  <c r="B8" i="19"/>
  <c r="J216" i="19"/>
  <c r="J215" i="19"/>
  <c r="J214" i="19"/>
  <c r="J213" i="19"/>
  <c r="AE232" i="19" l="1"/>
  <c r="AE233" i="19" s="1"/>
  <c r="AE234" i="19" s="1"/>
  <c r="AE221" i="19"/>
  <c r="AE228" i="19"/>
  <c r="AE227" i="19"/>
  <c r="AE230" i="19"/>
  <c r="AE229" i="19"/>
  <c r="AE225" i="19"/>
  <c r="AE224" i="19"/>
  <c r="AE222" i="19"/>
  <c r="AE226" i="19"/>
  <c r="AE223" i="19"/>
  <c r="AE219" i="19"/>
  <c r="AE220" i="19"/>
  <c r="C194" i="19"/>
  <c r="C195" i="19" s="1"/>
  <c r="C196" i="19" s="1"/>
  <c r="C197" i="19" s="1"/>
  <c r="C198" i="19" s="1"/>
  <c r="C199" i="19" s="1"/>
  <c r="C200" i="19" s="1"/>
  <c r="C201" i="19" s="1"/>
  <c r="C202" i="19" s="1"/>
  <c r="C203" i="19" s="1"/>
  <c r="C204" i="19" s="1"/>
  <c r="C205" i="19" s="1"/>
  <c r="C206" i="19" s="1"/>
  <c r="C207" i="19" s="1"/>
  <c r="C208" i="19" s="1"/>
  <c r="C209" i="19" l="1"/>
  <c r="C210" i="19" s="1"/>
  <c r="C211" i="19" s="1"/>
  <c r="C212" i="19" s="1"/>
  <c r="C213" i="19" s="1"/>
  <c r="C214" i="19" s="1"/>
  <c r="C215" i="19" s="1"/>
  <c r="C216" i="19" s="1"/>
  <c r="C217" i="19" s="1"/>
  <c r="C218" i="19" s="1"/>
  <c r="U218" i="19"/>
  <c r="U217" i="19"/>
  <c r="U216" i="19"/>
  <c r="L218" i="19" l="1"/>
  <c r="X218" i="19" s="1"/>
  <c r="L217" i="19"/>
  <c r="X217" i="19" s="1"/>
  <c r="L216" i="19"/>
  <c r="X216" i="19" s="1"/>
  <c r="Y216" i="19" s="1"/>
  <c r="L215" i="19"/>
  <c r="L214" i="19"/>
  <c r="L213" i="19"/>
  <c r="L212" i="19"/>
  <c r="L211" i="19"/>
  <c r="L210" i="19"/>
  <c r="L209" i="19"/>
  <c r="L208" i="19"/>
  <c r="L207" i="19"/>
  <c r="L206" i="19"/>
  <c r="L205" i="19"/>
  <c r="L204" i="19"/>
  <c r="L203" i="19"/>
  <c r="L202" i="19"/>
  <c r="L201" i="19"/>
  <c r="L200" i="19"/>
  <c r="L199" i="19"/>
  <c r="L198" i="19"/>
  <c r="L197" i="19"/>
  <c r="L196" i="19"/>
  <c r="L195" i="19"/>
  <c r="L194" i="19"/>
  <c r="L193" i="19"/>
  <c r="L192" i="19"/>
  <c r="L191" i="19"/>
  <c r="L190" i="19"/>
  <c r="L189" i="19"/>
  <c r="L188" i="19"/>
  <c r="L187" i="19"/>
  <c r="L186" i="19"/>
  <c r="L185" i="19"/>
  <c r="L184" i="19"/>
  <c r="L183" i="19"/>
  <c r="L182" i="19"/>
  <c r="L181" i="19"/>
  <c r="L180" i="19"/>
  <c r="L179" i="19"/>
  <c r="L178" i="19"/>
  <c r="L177" i="19"/>
  <c r="L176" i="19"/>
  <c r="L175" i="19"/>
  <c r="L174" i="19"/>
  <c r="L173" i="19"/>
  <c r="L172" i="19"/>
  <c r="L171" i="19"/>
  <c r="L170" i="19"/>
  <c r="L169" i="19"/>
  <c r="L168" i="19"/>
  <c r="L167" i="19"/>
  <c r="L166" i="19"/>
  <c r="L165" i="19"/>
  <c r="L164" i="19"/>
  <c r="L163" i="19"/>
  <c r="L162" i="19"/>
  <c r="L161" i="19"/>
  <c r="L160" i="19"/>
  <c r="L159" i="19"/>
  <c r="L158" i="19"/>
  <c r="L157" i="19"/>
  <c r="L156" i="19"/>
  <c r="L155" i="19"/>
  <c r="L154" i="19"/>
  <c r="L153" i="19"/>
  <c r="L152" i="19"/>
  <c r="L151" i="19"/>
  <c r="L150" i="19"/>
  <c r="L149" i="19"/>
  <c r="L148" i="19"/>
  <c r="L147" i="19"/>
  <c r="L146" i="19"/>
  <c r="L145" i="19"/>
  <c r="L144" i="19"/>
  <c r="L143" i="19"/>
  <c r="L142" i="19"/>
  <c r="L141" i="19"/>
  <c r="L140" i="19"/>
  <c r="L139" i="19"/>
  <c r="L138" i="19"/>
  <c r="L137" i="19"/>
  <c r="L136" i="19"/>
  <c r="L135" i="19"/>
  <c r="L134" i="19"/>
  <c r="L133" i="19"/>
  <c r="L132" i="19"/>
  <c r="L131" i="19"/>
  <c r="L130" i="19"/>
  <c r="L129" i="19"/>
  <c r="L128" i="19"/>
  <c r="L127" i="19"/>
  <c r="L126" i="19"/>
  <c r="L125" i="19"/>
  <c r="L124" i="19"/>
  <c r="L123" i="19"/>
  <c r="L122" i="19"/>
  <c r="L121" i="19"/>
  <c r="L120" i="19"/>
  <c r="L119" i="19"/>
  <c r="L118" i="19"/>
  <c r="L117" i="19"/>
  <c r="L116" i="19"/>
  <c r="L115" i="19"/>
  <c r="L114" i="19"/>
  <c r="L113" i="19"/>
  <c r="L112" i="19"/>
  <c r="L111" i="19"/>
  <c r="L110" i="19"/>
  <c r="L109" i="19"/>
  <c r="L108" i="19"/>
  <c r="L107" i="19"/>
  <c r="L106" i="19"/>
  <c r="L105" i="19"/>
  <c r="L104" i="19"/>
  <c r="L103" i="19"/>
  <c r="L102" i="19"/>
  <c r="L101" i="19"/>
  <c r="L100" i="19"/>
  <c r="L99" i="19"/>
  <c r="L98" i="19"/>
  <c r="L97" i="19"/>
  <c r="L96" i="19"/>
  <c r="L95" i="19"/>
  <c r="L94" i="19"/>
  <c r="L93" i="19"/>
  <c r="L92" i="19"/>
  <c r="L91" i="19"/>
  <c r="L90" i="19"/>
  <c r="L89" i="19"/>
  <c r="L88" i="19"/>
  <c r="L87" i="19"/>
  <c r="L86" i="19"/>
  <c r="L85" i="19"/>
  <c r="L84" i="19"/>
  <c r="L83" i="19"/>
  <c r="L82" i="19"/>
  <c r="L81" i="19"/>
  <c r="L80" i="19"/>
  <c r="L79" i="19"/>
  <c r="L78" i="19"/>
  <c r="L77" i="19"/>
  <c r="L76" i="19"/>
  <c r="L75" i="19"/>
  <c r="L74" i="19"/>
  <c r="L73" i="19"/>
  <c r="L72" i="19"/>
  <c r="L71" i="19"/>
  <c r="L70" i="19"/>
  <c r="L69" i="19"/>
  <c r="L68" i="19"/>
  <c r="L67" i="19"/>
  <c r="L66" i="19"/>
  <c r="L65" i="19"/>
  <c r="L64" i="19"/>
  <c r="L63" i="19"/>
  <c r="L62" i="19"/>
  <c r="L61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44" i="19"/>
  <c r="L43" i="19"/>
  <c r="L42" i="19"/>
  <c r="L41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5" i="19"/>
  <c r="L4" i="19"/>
  <c r="L3" i="19"/>
  <c r="J212" i="19"/>
  <c r="J211" i="19"/>
  <c r="J210" i="19"/>
  <c r="J209" i="19"/>
  <c r="J208" i="19"/>
  <c r="J207" i="19"/>
  <c r="J206" i="19"/>
  <c r="J205" i="19"/>
  <c r="J204" i="19"/>
  <c r="J203" i="19"/>
  <c r="J202" i="19"/>
  <c r="J201" i="19"/>
  <c r="J200" i="19"/>
  <c r="J199" i="19"/>
  <c r="J198" i="19"/>
  <c r="J197" i="19"/>
  <c r="J196" i="19"/>
  <c r="J195" i="19"/>
  <c r="J194" i="19"/>
  <c r="J193" i="19"/>
  <c r="J192" i="19"/>
  <c r="J191" i="19"/>
  <c r="J190" i="19"/>
  <c r="J189" i="19"/>
  <c r="J188" i="19"/>
  <c r="J187" i="19"/>
  <c r="J186" i="19"/>
  <c r="J185" i="19"/>
  <c r="J184" i="19"/>
  <c r="J183" i="19"/>
  <c r="J182" i="19"/>
  <c r="J181" i="19"/>
  <c r="J180" i="19"/>
  <c r="J179" i="19"/>
  <c r="J178" i="19"/>
  <c r="J177" i="19"/>
  <c r="J176" i="19"/>
  <c r="J175" i="19"/>
  <c r="J174" i="19"/>
  <c r="J173" i="19"/>
  <c r="J172" i="19"/>
  <c r="J171" i="19"/>
  <c r="J170" i="19"/>
  <c r="J169" i="19"/>
  <c r="J168" i="19"/>
  <c r="J167" i="19"/>
  <c r="J166" i="19"/>
  <c r="J165" i="19"/>
  <c r="J164" i="19"/>
  <c r="J163" i="19"/>
  <c r="J162" i="19"/>
  <c r="J161" i="19"/>
  <c r="J160" i="19"/>
  <c r="J159" i="19"/>
  <c r="J158" i="19"/>
  <c r="J157" i="19"/>
  <c r="J156" i="19"/>
  <c r="J155" i="19"/>
  <c r="J154" i="19"/>
  <c r="J153" i="19"/>
  <c r="J152" i="19"/>
  <c r="J151" i="19"/>
  <c r="J150" i="19"/>
  <c r="J149" i="19"/>
  <c r="J148" i="19"/>
  <c r="J147" i="19"/>
  <c r="J146" i="19"/>
  <c r="J145" i="19"/>
  <c r="J144" i="19"/>
  <c r="J143" i="19"/>
  <c r="J142" i="19"/>
  <c r="J141" i="19"/>
  <c r="J140" i="19"/>
  <c r="J139" i="19"/>
  <c r="J138" i="19"/>
  <c r="J137" i="19"/>
  <c r="J136" i="19"/>
  <c r="J135" i="19"/>
  <c r="J134" i="19"/>
  <c r="J133" i="19"/>
  <c r="J132" i="19"/>
  <c r="J131" i="19"/>
  <c r="J130" i="19"/>
  <c r="J129" i="19"/>
  <c r="J128" i="19"/>
  <c r="J127" i="19"/>
  <c r="J126" i="19"/>
  <c r="J125" i="19"/>
  <c r="J124" i="19"/>
  <c r="J123" i="19"/>
  <c r="J122" i="19"/>
  <c r="J121" i="19"/>
  <c r="J120" i="19"/>
  <c r="J119" i="19"/>
  <c r="J118" i="19"/>
  <c r="J117" i="19"/>
  <c r="J116" i="19"/>
  <c r="J115" i="19"/>
  <c r="J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AB217" i="19" l="1"/>
  <c r="AF217" i="19" s="1"/>
  <c r="AG217" i="19" s="1"/>
  <c r="AD217" i="19"/>
  <c r="Y217" i="19"/>
  <c r="AB218" i="19"/>
  <c r="AF218" i="19" s="1"/>
  <c r="AG218" i="19" s="1"/>
  <c r="AD218" i="19"/>
  <c r="Y218" i="19"/>
  <c r="AD216" i="19"/>
  <c r="AB216" i="19"/>
  <c r="AF216" i="19" s="1"/>
  <c r="U215" i="19"/>
  <c r="X215" i="19" s="1"/>
  <c r="U214" i="19"/>
  <c r="X214" i="19" s="1"/>
  <c r="U213" i="19"/>
  <c r="X213" i="19" s="1"/>
  <c r="U212" i="19"/>
  <c r="X212" i="19" s="1"/>
  <c r="AD212" i="19" s="1"/>
  <c r="U211" i="19"/>
  <c r="X211" i="19" s="1"/>
  <c r="AD211" i="19" s="1"/>
  <c r="U210" i="19"/>
  <c r="U209" i="19"/>
  <c r="X209" i="19" s="1"/>
  <c r="AD209" i="19" s="1"/>
  <c r="U208" i="19"/>
  <c r="X208" i="19" s="1"/>
  <c r="AD208" i="19" s="1"/>
  <c r="U207" i="19"/>
  <c r="U206" i="19"/>
  <c r="U205" i="19"/>
  <c r="X205" i="19" s="1"/>
  <c r="AD205" i="19" s="1"/>
  <c r="U204" i="19"/>
  <c r="X204" i="19" s="1"/>
  <c r="AD204" i="19" s="1"/>
  <c r="U203" i="19"/>
  <c r="X203" i="19" s="1"/>
  <c r="AD203" i="19" s="1"/>
  <c r="U202" i="19"/>
  <c r="U201" i="19"/>
  <c r="X201" i="19" s="1"/>
  <c r="AD201" i="19" s="1"/>
  <c r="U200" i="19"/>
  <c r="X200" i="19" s="1"/>
  <c r="AD200" i="19" s="1"/>
  <c r="U199" i="19"/>
  <c r="U198" i="19"/>
  <c r="U197" i="19"/>
  <c r="X197" i="19" s="1"/>
  <c r="AD197" i="19" s="1"/>
  <c r="U196" i="19"/>
  <c r="X196" i="19" s="1"/>
  <c r="AD196" i="19" s="1"/>
  <c r="U195" i="19"/>
  <c r="X195" i="19" s="1"/>
  <c r="AD195" i="19" s="1"/>
  <c r="U194" i="19"/>
  <c r="U193" i="19"/>
  <c r="X193" i="19" s="1"/>
  <c r="AD193" i="19" s="1"/>
  <c r="U192" i="19"/>
  <c r="X192" i="19" s="1"/>
  <c r="AD192" i="19" s="1"/>
  <c r="U191" i="19"/>
  <c r="U190" i="19"/>
  <c r="U189" i="19"/>
  <c r="X189" i="19" s="1"/>
  <c r="AD189" i="19" s="1"/>
  <c r="U188" i="19"/>
  <c r="X188" i="19" s="1"/>
  <c r="AD188" i="19" s="1"/>
  <c r="U187" i="19"/>
  <c r="X187" i="19" s="1"/>
  <c r="AD187" i="19" s="1"/>
  <c r="U186" i="19"/>
  <c r="U185" i="19"/>
  <c r="X185" i="19" s="1"/>
  <c r="AD185" i="19" s="1"/>
  <c r="U184" i="19"/>
  <c r="X184" i="19" s="1"/>
  <c r="AD184" i="19" s="1"/>
  <c r="U183" i="19"/>
  <c r="U182" i="19"/>
  <c r="U181" i="19"/>
  <c r="X181" i="19" s="1"/>
  <c r="AD181" i="19" s="1"/>
  <c r="U180" i="19"/>
  <c r="X180" i="19" s="1"/>
  <c r="AD180" i="19" s="1"/>
  <c r="U179" i="19"/>
  <c r="X179" i="19" s="1"/>
  <c r="AD179" i="19" s="1"/>
  <c r="U178" i="19"/>
  <c r="U177" i="19"/>
  <c r="X177" i="19" s="1"/>
  <c r="AD177" i="19" s="1"/>
  <c r="U176" i="19"/>
  <c r="X176" i="19" s="1"/>
  <c r="AD176" i="19" s="1"/>
  <c r="U175" i="19"/>
  <c r="U174" i="19"/>
  <c r="U173" i="19"/>
  <c r="X173" i="19" s="1"/>
  <c r="AD173" i="19" s="1"/>
  <c r="U172" i="19"/>
  <c r="X172" i="19" s="1"/>
  <c r="AD172" i="19" s="1"/>
  <c r="U171" i="19"/>
  <c r="X171" i="19" s="1"/>
  <c r="AD171" i="19" s="1"/>
  <c r="U170" i="19"/>
  <c r="U169" i="19"/>
  <c r="X169" i="19" s="1"/>
  <c r="AD169" i="19" s="1"/>
  <c r="U168" i="19"/>
  <c r="X168" i="19" s="1"/>
  <c r="AD168" i="19" s="1"/>
  <c r="U167" i="19"/>
  <c r="U166" i="19"/>
  <c r="U165" i="19"/>
  <c r="X165" i="19" s="1"/>
  <c r="AD165" i="19" s="1"/>
  <c r="U164" i="19"/>
  <c r="X164" i="19" s="1"/>
  <c r="AD164" i="19" s="1"/>
  <c r="U163" i="19"/>
  <c r="X163" i="19" s="1"/>
  <c r="AD163" i="19" s="1"/>
  <c r="U162" i="19"/>
  <c r="U161" i="19"/>
  <c r="X161" i="19" s="1"/>
  <c r="AD161" i="19" s="1"/>
  <c r="U160" i="19"/>
  <c r="X160" i="19" s="1"/>
  <c r="AD160" i="19" s="1"/>
  <c r="U159" i="19"/>
  <c r="U158" i="19"/>
  <c r="U157" i="19"/>
  <c r="X157" i="19" s="1"/>
  <c r="AD157" i="19" s="1"/>
  <c r="U156" i="19"/>
  <c r="X156" i="19" s="1"/>
  <c r="AD156" i="19" s="1"/>
  <c r="U155" i="19"/>
  <c r="X155" i="19" s="1"/>
  <c r="AD155" i="19" s="1"/>
  <c r="U154" i="19"/>
  <c r="U153" i="19"/>
  <c r="X153" i="19" s="1"/>
  <c r="AD153" i="19" s="1"/>
  <c r="U152" i="19"/>
  <c r="X152" i="19" s="1"/>
  <c r="AD152" i="19" s="1"/>
  <c r="U151" i="19"/>
  <c r="U150" i="19"/>
  <c r="U149" i="19"/>
  <c r="X149" i="19" s="1"/>
  <c r="AD149" i="19" s="1"/>
  <c r="U148" i="19"/>
  <c r="X148" i="19" s="1"/>
  <c r="AD148" i="19" s="1"/>
  <c r="U147" i="19"/>
  <c r="X147" i="19" s="1"/>
  <c r="AD147" i="19" s="1"/>
  <c r="U146" i="19"/>
  <c r="U145" i="19"/>
  <c r="X145" i="19" s="1"/>
  <c r="AD145" i="19" s="1"/>
  <c r="U144" i="19"/>
  <c r="X144" i="19" s="1"/>
  <c r="AD144" i="19" s="1"/>
  <c r="U143" i="19"/>
  <c r="U142" i="19"/>
  <c r="U141" i="19"/>
  <c r="X141" i="19" s="1"/>
  <c r="AD141" i="19" s="1"/>
  <c r="U140" i="19"/>
  <c r="X140" i="19" s="1"/>
  <c r="AD140" i="19" s="1"/>
  <c r="U139" i="19"/>
  <c r="X139" i="19" s="1"/>
  <c r="AD139" i="19" s="1"/>
  <c r="U138" i="19"/>
  <c r="U137" i="19"/>
  <c r="X137" i="19" s="1"/>
  <c r="AD137" i="19" s="1"/>
  <c r="U136" i="19"/>
  <c r="X136" i="19" s="1"/>
  <c r="AD136" i="19" s="1"/>
  <c r="U135" i="19"/>
  <c r="U134" i="19"/>
  <c r="U133" i="19"/>
  <c r="X133" i="19" s="1"/>
  <c r="AD133" i="19" s="1"/>
  <c r="U132" i="19"/>
  <c r="X132" i="19" s="1"/>
  <c r="AD132" i="19" s="1"/>
  <c r="U131" i="19"/>
  <c r="X131" i="19" s="1"/>
  <c r="AD131" i="19" s="1"/>
  <c r="U130" i="19"/>
  <c r="U129" i="19"/>
  <c r="X129" i="19" s="1"/>
  <c r="AD129" i="19" s="1"/>
  <c r="U128" i="19"/>
  <c r="X128" i="19" s="1"/>
  <c r="AD128" i="19" s="1"/>
  <c r="U127" i="19"/>
  <c r="U126" i="19"/>
  <c r="U125" i="19"/>
  <c r="X125" i="19" s="1"/>
  <c r="AD125" i="19" s="1"/>
  <c r="U124" i="19"/>
  <c r="X124" i="19" s="1"/>
  <c r="AD124" i="19" s="1"/>
  <c r="U123" i="19"/>
  <c r="X123" i="19" s="1"/>
  <c r="AD123" i="19" s="1"/>
  <c r="U122" i="19"/>
  <c r="U121" i="19"/>
  <c r="X121" i="19" s="1"/>
  <c r="AD121" i="19" s="1"/>
  <c r="U120" i="19"/>
  <c r="X120" i="19" s="1"/>
  <c r="AD120" i="19" s="1"/>
  <c r="U119" i="19"/>
  <c r="U118" i="19"/>
  <c r="U117" i="19"/>
  <c r="X117" i="19" s="1"/>
  <c r="AD117" i="19" s="1"/>
  <c r="U116" i="19"/>
  <c r="X116" i="19" s="1"/>
  <c r="AD116" i="19" s="1"/>
  <c r="U115" i="19"/>
  <c r="X115" i="19" s="1"/>
  <c r="AD115" i="19" s="1"/>
  <c r="U114" i="19"/>
  <c r="U113" i="19"/>
  <c r="X113" i="19" s="1"/>
  <c r="AD113" i="19" s="1"/>
  <c r="U112" i="19"/>
  <c r="X112" i="19" s="1"/>
  <c r="AD112" i="19" s="1"/>
  <c r="U111" i="19"/>
  <c r="U110" i="19"/>
  <c r="U109" i="19"/>
  <c r="X109" i="19" s="1"/>
  <c r="AD109" i="19" s="1"/>
  <c r="U108" i="19"/>
  <c r="X108" i="19" s="1"/>
  <c r="AD108" i="19" s="1"/>
  <c r="U107" i="19"/>
  <c r="X107" i="19" s="1"/>
  <c r="AD107" i="19" s="1"/>
  <c r="U106" i="19"/>
  <c r="U105" i="19"/>
  <c r="X105" i="19" s="1"/>
  <c r="AD105" i="19" s="1"/>
  <c r="U104" i="19"/>
  <c r="X104" i="19" s="1"/>
  <c r="AD104" i="19" s="1"/>
  <c r="U103" i="19"/>
  <c r="U102" i="19"/>
  <c r="U101" i="19"/>
  <c r="X101" i="19" s="1"/>
  <c r="AD101" i="19" s="1"/>
  <c r="U100" i="19"/>
  <c r="X100" i="19" s="1"/>
  <c r="AD100" i="19" s="1"/>
  <c r="U99" i="19"/>
  <c r="X99" i="19" s="1"/>
  <c r="AD99" i="19" s="1"/>
  <c r="U98" i="19"/>
  <c r="U97" i="19"/>
  <c r="X97" i="19" s="1"/>
  <c r="AD97" i="19" s="1"/>
  <c r="U96" i="19"/>
  <c r="X96" i="19" s="1"/>
  <c r="AD96" i="19" s="1"/>
  <c r="U95" i="19"/>
  <c r="U94" i="19"/>
  <c r="U93" i="19"/>
  <c r="X93" i="19" s="1"/>
  <c r="AD93" i="19" s="1"/>
  <c r="U92" i="19"/>
  <c r="X92" i="19" s="1"/>
  <c r="AD92" i="19" s="1"/>
  <c r="U91" i="19"/>
  <c r="X91" i="19" s="1"/>
  <c r="AD91" i="19" s="1"/>
  <c r="U90" i="19"/>
  <c r="U89" i="19"/>
  <c r="X89" i="19" s="1"/>
  <c r="AD89" i="19" s="1"/>
  <c r="U88" i="19"/>
  <c r="X88" i="19" s="1"/>
  <c r="AD88" i="19" s="1"/>
  <c r="U87" i="19"/>
  <c r="U86" i="19"/>
  <c r="U85" i="19"/>
  <c r="X85" i="19" s="1"/>
  <c r="AD85" i="19" s="1"/>
  <c r="U84" i="19"/>
  <c r="X84" i="19" s="1"/>
  <c r="AD84" i="19" s="1"/>
  <c r="U83" i="19"/>
  <c r="X83" i="19" s="1"/>
  <c r="AD83" i="19" s="1"/>
  <c r="U82" i="19"/>
  <c r="U81" i="19"/>
  <c r="X81" i="19" s="1"/>
  <c r="AD81" i="19" s="1"/>
  <c r="U80" i="19"/>
  <c r="X80" i="19" s="1"/>
  <c r="AD80" i="19" s="1"/>
  <c r="U79" i="19"/>
  <c r="U78" i="19"/>
  <c r="U77" i="19"/>
  <c r="X77" i="19" s="1"/>
  <c r="AD77" i="19" s="1"/>
  <c r="U76" i="19"/>
  <c r="X76" i="19" s="1"/>
  <c r="AD76" i="19" s="1"/>
  <c r="U75" i="19"/>
  <c r="X75" i="19" s="1"/>
  <c r="AD75" i="19" s="1"/>
  <c r="U74" i="19"/>
  <c r="U73" i="19"/>
  <c r="X73" i="19" s="1"/>
  <c r="AD73" i="19" s="1"/>
  <c r="U72" i="19"/>
  <c r="X72" i="19" s="1"/>
  <c r="AD72" i="19" s="1"/>
  <c r="U71" i="19"/>
  <c r="U70" i="19"/>
  <c r="U69" i="19"/>
  <c r="X69" i="19" s="1"/>
  <c r="AD69" i="19" s="1"/>
  <c r="U68" i="19"/>
  <c r="X68" i="19" s="1"/>
  <c r="AD68" i="19" s="1"/>
  <c r="U67" i="19"/>
  <c r="X67" i="19" s="1"/>
  <c r="AD67" i="19" s="1"/>
  <c r="U66" i="19"/>
  <c r="U65" i="19"/>
  <c r="X65" i="19" s="1"/>
  <c r="AD65" i="19" s="1"/>
  <c r="U64" i="19"/>
  <c r="X64" i="19" s="1"/>
  <c r="AD64" i="19" s="1"/>
  <c r="U63" i="19"/>
  <c r="U62" i="19"/>
  <c r="U61" i="19"/>
  <c r="X61" i="19" s="1"/>
  <c r="AD61" i="19" s="1"/>
  <c r="U60" i="19"/>
  <c r="X60" i="19" s="1"/>
  <c r="AD60" i="19" s="1"/>
  <c r="U59" i="19"/>
  <c r="X59" i="19" s="1"/>
  <c r="AD59" i="19" s="1"/>
  <c r="U58" i="19"/>
  <c r="U57" i="19"/>
  <c r="X57" i="19" s="1"/>
  <c r="AD57" i="19" s="1"/>
  <c r="U56" i="19"/>
  <c r="X56" i="19" s="1"/>
  <c r="AD56" i="19" s="1"/>
  <c r="U55" i="19"/>
  <c r="U54" i="19"/>
  <c r="U53" i="19"/>
  <c r="X53" i="19" s="1"/>
  <c r="AD53" i="19" s="1"/>
  <c r="U52" i="19"/>
  <c r="X52" i="19" s="1"/>
  <c r="AD52" i="19" s="1"/>
  <c r="U51" i="19"/>
  <c r="X51" i="19" s="1"/>
  <c r="AD51" i="19" s="1"/>
  <c r="U50" i="19"/>
  <c r="U49" i="19"/>
  <c r="X49" i="19" s="1"/>
  <c r="AD49" i="19" s="1"/>
  <c r="U48" i="19"/>
  <c r="X48" i="19" s="1"/>
  <c r="AD48" i="19" s="1"/>
  <c r="U47" i="19"/>
  <c r="U46" i="19"/>
  <c r="U45" i="19"/>
  <c r="X45" i="19" s="1"/>
  <c r="AD45" i="19" s="1"/>
  <c r="U44" i="19"/>
  <c r="X44" i="19" s="1"/>
  <c r="AD44" i="19" s="1"/>
  <c r="U43" i="19"/>
  <c r="X43" i="19" s="1"/>
  <c r="AD43" i="19" s="1"/>
  <c r="U42" i="19"/>
  <c r="U41" i="19"/>
  <c r="X41" i="19" s="1"/>
  <c r="AD41" i="19" s="1"/>
  <c r="U40" i="19"/>
  <c r="X40" i="19" s="1"/>
  <c r="AD40" i="19" s="1"/>
  <c r="U39" i="19"/>
  <c r="U38" i="19"/>
  <c r="U37" i="19"/>
  <c r="X37" i="19" s="1"/>
  <c r="AD37" i="19" s="1"/>
  <c r="U36" i="19"/>
  <c r="X36" i="19" s="1"/>
  <c r="AD36" i="19" s="1"/>
  <c r="U35" i="19"/>
  <c r="X35" i="19" s="1"/>
  <c r="AD35" i="19" s="1"/>
  <c r="U34" i="19"/>
  <c r="U33" i="19"/>
  <c r="X33" i="19" s="1"/>
  <c r="AD33" i="19" s="1"/>
  <c r="U32" i="19"/>
  <c r="X32" i="19" s="1"/>
  <c r="AD32" i="19" s="1"/>
  <c r="U31" i="19"/>
  <c r="U30" i="19"/>
  <c r="U29" i="19"/>
  <c r="X29" i="19" s="1"/>
  <c r="AD29" i="19" s="1"/>
  <c r="U28" i="19"/>
  <c r="X28" i="19" s="1"/>
  <c r="AD28" i="19" s="1"/>
  <c r="U27" i="19"/>
  <c r="X27" i="19" s="1"/>
  <c r="AD27" i="19" s="1"/>
  <c r="U26" i="19"/>
  <c r="U25" i="19"/>
  <c r="X25" i="19" s="1"/>
  <c r="AD25" i="19" s="1"/>
  <c r="U24" i="19"/>
  <c r="X24" i="19" s="1"/>
  <c r="AD24" i="19" s="1"/>
  <c r="U23" i="19"/>
  <c r="U22" i="19"/>
  <c r="U21" i="19"/>
  <c r="X21" i="19" s="1"/>
  <c r="AD21" i="19" s="1"/>
  <c r="U20" i="19"/>
  <c r="X20" i="19" s="1"/>
  <c r="AD20" i="19" s="1"/>
  <c r="U19" i="19"/>
  <c r="X19" i="19" s="1"/>
  <c r="AD19" i="19" s="1"/>
  <c r="U18" i="19"/>
  <c r="U17" i="19"/>
  <c r="X17" i="19" s="1"/>
  <c r="AD17" i="19" s="1"/>
  <c r="U16" i="19"/>
  <c r="X16" i="19" s="1"/>
  <c r="AD16" i="19" s="1"/>
  <c r="U15" i="19"/>
  <c r="U14" i="19"/>
  <c r="U13" i="19"/>
  <c r="X13" i="19" s="1"/>
  <c r="AD13" i="19" s="1"/>
  <c r="U12" i="19"/>
  <c r="X12" i="19" s="1"/>
  <c r="AD12" i="19" s="1"/>
  <c r="U11" i="19"/>
  <c r="X11" i="19" s="1"/>
  <c r="AD11" i="19" s="1"/>
  <c r="U10" i="19"/>
  <c r="U9" i="19"/>
  <c r="X9" i="19" s="1"/>
  <c r="AD9" i="19" s="1"/>
  <c r="U8" i="19"/>
  <c r="X8" i="19" s="1"/>
  <c r="AD8" i="19" s="1"/>
  <c r="U7" i="19"/>
  <c r="U6" i="19"/>
  <c r="U5" i="19"/>
  <c r="X5" i="19" s="1"/>
  <c r="AD5" i="19" s="1"/>
  <c r="U4" i="19"/>
  <c r="X4" i="19" s="1"/>
  <c r="AD4" i="19" s="1"/>
  <c r="U3" i="19"/>
  <c r="Y212" i="19" l="1"/>
  <c r="Y187" i="19"/>
  <c r="Y205" i="19"/>
  <c r="Y184" i="19"/>
  <c r="Y201" i="19"/>
  <c r="AD215" i="19"/>
  <c r="AB215" i="19"/>
  <c r="AF215" i="19" s="1"/>
  <c r="AG215" i="19" s="1"/>
  <c r="Y215" i="19"/>
  <c r="Y193" i="19"/>
  <c r="Y204" i="19"/>
  <c r="Y185" i="19"/>
  <c r="Y196" i="19"/>
  <c r="Y197" i="19"/>
  <c r="Y188" i="19"/>
  <c r="AD214" i="19"/>
  <c r="AB214" i="19"/>
  <c r="AF214" i="19" s="1"/>
  <c r="AG214" i="19" s="1"/>
  <c r="Y214" i="19"/>
  <c r="Y189" i="19"/>
  <c r="Y211" i="19"/>
  <c r="Y208" i="19"/>
  <c r="AD213" i="19"/>
  <c r="AB213" i="19"/>
  <c r="AF213" i="19" s="1"/>
  <c r="AG213" i="19" s="1"/>
  <c r="Y213" i="19"/>
  <c r="Y203" i="19"/>
  <c r="Y200" i="19"/>
  <c r="Y195" i="19"/>
  <c r="Y209" i="19"/>
  <c r="Y192" i="19"/>
  <c r="AG216" i="19"/>
  <c r="AB104" i="19"/>
  <c r="AF104" i="19" s="1"/>
  <c r="AG104" i="19" s="1"/>
  <c r="AB128" i="19"/>
  <c r="AF128" i="19" s="1"/>
  <c r="AG128" i="19" s="1"/>
  <c r="AB152" i="19"/>
  <c r="AF152" i="19" s="1"/>
  <c r="AG152" i="19" s="1"/>
  <c r="AB168" i="19"/>
  <c r="AF168" i="19" s="1"/>
  <c r="AG168" i="19" s="1"/>
  <c r="AB208" i="19"/>
  <c r="AF208" i="19" s="1"/>
  <c r="AG208" i="19" s="1"/>
  <c r="AB113" i="19"/>
  <c r="AF113" i="19" s="1"/>
  <c r="AG113" i="19" s="1"/>
  <c r="AB137" i="19"/>
  <c r="AF137" i="19" s="1"/>
  <c r="AG137" i="19" s="1"/>
  <c r="AB153" i="19"/>
  <c r="AF153" i="19" s="1"/>
  <c r="AG153" i="19" s="1"/>
  <c r="AB169" i="19"/>
  <c r="AF169" i="19" s="1"/>
  <c r="AG169" i="19" s="1"/>
  <c r="AB185" i="19"/>
  <c r="AF185" i="19" s="1"/>
  <c r="AG185" i="19" s="1"/>
  <c r="AB201" i="19"/>
  <c r="AF201" i="19" s="1"/>
  <c r="AG201" i="19" s="1"/>
  <c r="AB99" i="19"/>
  <c r="AF99" i="19" s="1"/>
  <c r="AB107" i="19"/>
  <c r="AF107" i="19" s="1"/>
  <c r="AG107" i="19" s="1"/>
  <c r="AB115" i="19"/>
  <c r="AF115" i="19" s="1"/>
  <c r="AG115" i="19" s="1"/>
  <c r="AB123" i="19"/>
  <c r="AF123" i="19" s="1"/>
  <c r="AG123" i="19" s="1"/>
  <c r="AB131" i="19"/>
  <c r="AF131" i="19" s="1"/>
  <c r="AG131" i="19" s="1"/>
  <c r="AB139" i="19"/>
  <c r="AF139" i="19" s="1"/>
  <c r="AG139" i="19" s="1"/>
  <c r="AB147" i="19"/>
  <c r="AF147" i="19" s="1"/>
  <c r="AG147" i="19" s="1"/>
  <c r="AB155" i="19"/>
  <c r="AF155" i="19" s="1"/>
  <c r="AG155" i="19" s="1"/>
  <c r="AB163" i="19"/>
  <c r="AF163" i="19" s="1"/>
  <c r="AG163" i="19" s="1"/>
  <c r="AB171" i="19"/>
  <c r="AF171" i="19" s="1"/>
  <c r="AG171" i="19" s="1"/>
  <c r="AB179" i="19"/>
  <c r="AF179" i="19" s="1"/>
  <c r="AG179" i="19" s="1"/>
  <c r="AB187" i="19"/>
  <c r="AF187" i="19" s="1"/>
  <c r="AG187" i="19" s="1"/>
  <c r="AB195" i="19"/>
  <c r="AF195" i="19" s="1"/>
  <c r="AG195" i="19" s="1"/>
  <c r="AB203" i="19"/>
  <c r="AF203" i="19" s="1"/>
  <c r="AG203" i="19" s="1"/>
  <c r="AB211" i="19"/>
  <c r="AF211" i="19" s="1"/>
  <c r="AG211" i="19" s="1"/>
  <c r="AB100" i="19"/>
  <c r="AF100" i="19" s="1"/>
  <c r="AG100" i="19" s="1"/>
  <c r="AB108" i="19"/>
  <c r="AF108" i="19" s="1"/>
  <c r="AG108" i="19" s="1"/>
  <c r="AB116" i="19"/>
  <c r="AF116" i="19" s="1"/>
  <c r="AG116" i="19" s="1"/>
  <c r="AB124" i="19"/>
  <c r="AF124" i="19" s="1"/>
  <c r="AG124" i="19" s="1"/>
  <c r="AB132" i="19"/>
  <c r="AF132" i="19" s="1"/>
  <c r="AG132" i="19" s="1"/>
  <c r="AB140" i="19"/>
  <c r="AF140" i="19" s="1"/>
  <c r="AG140" i="19" s="1"/>
  <c r="AB148" i="19"/>
  <c r="AF148" i="19" s="1"/>
  <c r="AG148" i="19" s="1"/>
  <c r="AB156" i="19"/>
  <c r="AF156" i="19" s="1"/>
  <c r="AG156" i="19" s="1"/>
  <c r="AB164" i="19"/>
  <c r="AF164" i="19" s="1"/>
  <c r="AG164" i="19" s="1"/>
  <c r="AB172" i="19"/>
  <c r="AF172" i="19" s="1"/>
  <c r="AG172" i="19" s="1"/>
  <c r="AB180" i="19"/>
  <c r="AF180" i="19" s="1"/>
  <c r="AG180" i="19" s="1"/>
  <c r="AB188" i="19"/>
  <c r="AF188" i="19" s="1"/>
  <c r="AG188" i="19" s="1"/>
  <c r="AB196" i="19"/>
  <c r="AF196" i="19" s="1"/>
  <c r="AG196" i="19" s="1"/>
  <c r="AB204" i="19"/>
  <c r="AF204" i="19" s="1"/>
  <c r="AG204" i="19" s="1"/>
  <c r="AB212" i="19"/>
  <c r="AF212" i="19" s="1"/>
  <c r="AG212" i="19" s="1"/>
  <c r="AB112" i="19"/>
  <c r="AF112" i="19" s="1"/>
  <c r="AG112" i="19" s="1"/>
  <c r="AB136" i="19"/>
  <c r="AF136" i="19" s="1"/>
  <c r="AG136" i="19" s="1"/>
  <c r="AB160" i="19"/>
  <c r="AF160" i="19" s="1"/>
  <c r="AG160" i="19" s="1"/>
  <c r="AB184" i="19"/>
  <c r="AF184" i="19" s="1"/>
  <c r="AB200" i="19"/>
  <c r="AF200" i="19" s="1"/>
  <c r="AG200" i="19" s="1"/>
  <c r="AB121" i="19"/>
  <c r="AF121" i="19" s="1"/>
  <c r="AG121" i="19" s="1"/>
  <c r="AB145" i="19"/>
  <c r="AF145" i="19" s="1"/>
  <c r="AG145" i="19" s="1"/>
  <c r="AB177" i="19"/>
  <c r="AF177" i="19" s="1"/>
  <c r="AG177" i="19" s="1"/>
  <c r="AB193" i="19"/>
  <c r="AF193" i="19" s="1"/>
  <c r="AG193" i="19" s="1"/>
  <c r="AB101" i="19"/>
  <c r="AF101" i="19" s="1"/>
  <c r="AG101" i="19" s="1"/>
  <c r="AB117" i="19"/>
  <c r="AF117" i="19" s="1"/>
  <c r="AG117" i="19" s="1"/>
  <c r="AB133" i="19"/>
  <c r="AF133" i="19" s="1"/>
  <c r="AG133" i="19" s="1"/>
  <c r="AB149" i="19"/>
  <c r="AF149" i="19" s="1"/>
  <c r="AG149" i="19" s="1"/>
  <c r="AB165" i="19"/>
  <c r="AF165" i="19" s="1"/>
  <c r="AG165" i="19" s="1"/>
  <c r="AB173" i="19"/>
  <c r="AF173" i="19" s="1"/>
  <c r="AG173" i="19" s="1"/>
  <c r="AB189" i="19"/>
  <c r="AF189" i="19" s="1"/>
  <c r="AG189" i="19" s="1"/>
  <c r="AB205" i="19"/>
  <c r="AF205" i="19" s="1"/>
  <c r="AG205" i="19" s="1"/>
  <c r="AB120" i="19"/>
  <c r="AF120" i="19" s="1"/>
  <c r="AG120" i="19" s="1"/>
  <c r="AB144" i="19"/>
  <c r="AF144" i="19" s="1"/>
  <c r="AG144" i="19" s="1"/>
  <c r="AB176" i="19"/>
  <c r="AF176" i="19" s="1"/>
  <c r="AG176" i="19" s="1"/>
  <c r="AB192" i="19"/>
  <c r="AF192" i="19" s="1"/>
  <c r="AG192" i="19" s="1"/>
  <c r="AB105" i="19"/>
  <c r="AF105" i="19" s="1"/>
  <c r="AG105" i="19" s="1"/>
  <c r="AB129" i="19"/>
  <c r="AF129" i="19" s="1"/>
  <c r="AG129" i="19" s="1"/>
  <c r="AB161" i="19"/>
  <c r="AF161" i="19" s="1"/>
  <c r="AG161" i="19" s="1"/>
  <c r="AB209" i="19"/>
  <c r="AF209" i="19" s="1"/>
  <c r="AG209" i="19" s="1"/>
  <c r="AB109" i="19"/>
  <c r="AF109" i="19" s="1"/>
  <c r="AG109" i="19" s="1"/>
  <c r="AB125" i="19"/>
  <c r="AF125" i="19" s="1"/>
  <c r="AG125" i="19" s="1"/>
  <c r="AB141" i="19"/>
  <c r="AF141" i="19" s="1"/>
  <c r="AG141" i="19" s="1"/>
  <c r="AB157" i="19"/>
  <c r="AF157" i="19" s="1"/>
  <c r="AG157" i="19" s="1"/>
  <c r="AB181" i="19"/>
  <c r="AF181" i="19" s="1"/>
  <c r="AG181" i="19" s="1"/>
  <c r="AB197" i="19"/>
  <c r="AF197" i="19" s="1"/>
  <c r="AG197" i="19" s="1"/>
  <c r="X10" i="19"/>
  <c r="AD10" i="19" s="1"/>
  <c r="X18" i="19"/>
  <c r="AD18" i="19" s="1"/>
  <c r="X26" i="19"/>
  <c r="AD26" i="19" s="1"/>
  <c r="X34" i="19"/>
  <c r="AD34" i="19" s="1"/>
  <c r="X42" i="19"/>
  <c r="AD42" i="19" s="1"/>
  <c r="X50" i="19"/>
  <c r="AD50" i="19" s="1"/>
  <c r="X58" i="19"/>
  <c r="AD58" i="19" s="1"/>
  <c r="X66" i="19"/>
  <c r="AD66" i="19" s="1"/>
  <c r="X74" i="19"/>
  <c r="AD74" i="19" s="1"/>
  <c r="X82" i="19"/>
  <c r="AD82" i="19" s="1"/>
  <c r="X90" i="19"/>
  <c r="AD90" i="19" s="1"/>
  <c r="X98" i="19"/>
  <c r="AD98" i="19" s="1"/>
  <c r="X106" i="19"/>
  <c r="AD106" i="19" s="1"/>
  <c r="X114" i="19"/>
  <c r="AD114" i="19" s="1"/>
  <c r="X122" i="19"/>
  <c r="AD122" i="19" s="1"/>
  <c r="X130" i="19"/>
  <c r="AD130" i="19" s="1"/>
  <c r="X138" i="19"/>
  <c r="AD138" i="19" s="1"/>
  <c r="X146" i="19"/>
  <c r="AD146" i="19" s="1"/>
  <c r="X154" i="19"/>
  <c r="AD154" i="19" s="1"/>
  <c r="X162" i="19"/>
  <c r="AD162" i="19" s="1"/>
  <c r="X170" i="19"/>
  <c r="AD170" i="19" s="1"/>
  <c r="X178" i="19"/>
  <c r="AD178" i="19" s="1"/>
  <c r="X186" i="19"/>
  <c r="X194" i="19"/>
  <c r="X202" i="19"/>
  <c r="X210" i="19"/>
  <c r="X3" i="19"/>
  <c r="AD3" i="19" s="1"/>
  <c r="X6" i="19"/>
  <c r="AD6" i="19" s="1"/>
  <c r="X14" i="19"/>
  <c r="AD14" i="19" s="1"/>
  <c r="X22" i="19"/>
  <c r="AD22" i="19" s="1"/>
  <c r="X30" i="19"/>
  <c r="AD30" i="19" s="1"/>
  <c r="X38" i="19"/>
  <c r="AD38" i="19" s="1"/>
  <c r="X46" i="19"/>
  <c r="AD46" i="19" s="1"/>
  <c r="X54" i="19"/>
  <c r="AD54" i="19" s="1"/>
  <c r="X62" i="19"/>
  <c r="AD62" i="19" s="1"/>
  <c r="X70" i="19"/>
  <c r="AD70" i="19" s="1"/>
  <c r="X78" i="19"/>
  <c r="AD78" i="19" s="1"/>
  <c r="X86" i="19"/>
  <c r="AD86" i="19" s="1"/>
  <c r="X94" i="19"/>
  <c r="AD94" i="19" s="1"/>
  <c r="X102" i="19"/>
  <c r="AD102" i="19" s="1"/>
  <c r="X110" i="19"/>
  <c r="AD110" i="19" s="1"/>
  <c r="X118" i="19"/>
  <c r="AD118" i="19" s="1"/>
  <c r="X126" i="19"/>
  <c r="AD126" i="19" s="1"/>
  <c r="X134" i="19"/>
  <c r="AD134" i="19" s="1"/>
  <c r="X142" i="19"/>
  <c r="AD142" i="19" s="1"/>
  <c r="X150" i="19"/>
  <c r="AD150" i="19" s="1"/>
  <c r="X158" i="19"/>
  <c r="AD158" i="19" s="1"/>
  <c r="X166" i="19"/>
  <c r="AD166" i="19" s="1"/>
  <c r="X174" i="19"/>
  <c r="AD174" i="19" s="1"/>
  <c r="X182" i="19"/>
  <c r="AD182" i="19" s="1"/>
  <c r="X190" i="19"/>
  <c r="X198" i="19"/>
  <c r="X206" i="19"/>
  <c r="X7" i="19"/>
  <c r="AD7" i="19" s="1"/>
  <c r="X15" i="19"/>
  <c r="AD15" i="19" s="1"/>
  <c r="X23" i="19"/>
  <c r="AD23" i="19" s="1"/>
  <c r="X31" i="19"/>
  <c r="AD31" i="19" s="1"/>
  <c r="X39" i="19"/>
  <c r="AD39" i="19" s="1"/>
  <c r="X47" i="19"/>
  <c r="AD47" i="19" s="1"/>
  <c r="X55" i="19"/>
  <c r="AD55" i="19" s="1"/>
  <c r="X63" i="19"/>
  <c r="AD63" i="19" s="1"/>
  <c r="X71" i="19"/>
  <c r="AD71" i="19" s="1"/>
  <c r="X79" i="19"/>
  <c r="AD79" i="19" s="1"/>
  <c r="X87" i="19"/>
  <c r="AD87" i="19" s="1"/>
  <c r="X95" i="19"/>
  <c r="AD95" i="19" s="1"/>
  <c r="X103" i="19"/>
  <c r="AD103" i="19" s="1"/>
  <c r="X111" i="19"/>
  <c r="AD111" i="19" s="1"/>
  <c r="X119" i="19"/>
  <c r="AD119" i="19" s="1"/>
  <c r="X127" i="19"/>
  <c r="AD127" i="19" s="1"/>
  <c r="X135" i="19"/>
  <c r="AD135" i="19" s="1"/>
  <c r="X143" i="19"/>
  <c r="AD143" i="19" s="1"/>
  <c r="X151" i="19"/>
  <c r="AD151" i="19" s="1"/>
  <c r="X159" i="19"/>
  <c r="AD159" i="19" s="1"/>
  <c r="X167" i="19"/>
  <c r="AD167" i="19" s="1"/>
  <c r="X175" i="19"/>
  <c r="AD175" i="19" s="1"/>
  <c r="X183" i="19"/>
  <c r="AD183" i="19" s="1"/>
  <c r="X191" i="19"/>
  <c r="X199" i="19"/>
  <c r="X207" i="19"/>
  <c r="AE111" i="19" l="1"/>
  <c r="AE112" i="19" s="1"/>
  <c r="AE113" i="19" s="1"/>
  <c r="AE114" i="19" s="1"/>
  <c r="AE115" i="19" s="1"/>
  <c r="AE116" i="19" s="1"/>
  <c r="AE117" i="19" s="1"/>
  <c r="AE118" i="19" s="1"/>
  <c r="AE119" i="19" s="1"/>
  <c r="AE120" i="19" s="1"/>
  <c r="AE121" i="19" s="1"/>
  <c r="AE122" i="19" s="1"/>
  <c r="AE123" i="19"/>
  <c r="AE124" i="19" s="1"/>
  <c r="AE125" i="19" s="1"/>
  <c r="AE126" i="19" s="1"/>
  <c r="AE127" i="19" s="1"/>
  <c r="AE128" i="19" s="1"/>
  <c r="AE129" i="19" s="1"/>
  <c r="AE130" i="19" s="1"/>
  <c r="AE131" i="19" s="1"/>
  <c r="AE132" i="19" s="1"/>
  <c r="AE133" i="19" s="1"/>
  <c r="AE134" i="19" s="1"/>
  <c r="AE51" i="19"/>
  <c r="AE52" i="19" s="1"/>
  <c r="AE53" i="19" s="1"/>
  <c r="AE54" i="19" s="1"/>
  <c r="AE55" i="19" s="1"/>
  <c r="AE56" i="19" s="1"/>
  <c r="AE57" i="19" s="1"/>
  <c r="AE58" i="19" s="1"/>
  <c r="AE59" i="19" s="1"/>
  <c r="AE60" i="19" s="1"/>
  <c r="AE61" i="19" s="1"/>
  <c r="AE62" i="19" s="1"/>
  <c r="AE3" i="19"/>
  <c r="AE4" i="19" s="1"/>
  <c r="AE5" i="19" s="1"/>
  <c r="AE6" i="19" s="1"/>
  <c r="AE7" i="19" s="1"/>
  <c r="AE8" i="19" s="1"/>
  <c r="AE9" i="19" s="1"/>
  <c r="AE10" i="19" s="1"/>
  <c r="AE11" i="19" s="1"/>
  <c r="AE12" i="19" s="1"/>
  <c r="AE13" i="19" s="1"/>
  <c r="AE14" i="19" s="1"/>
  <c r="AE27" i="19"/>
  <c r="AE28" i="19" s="1"/>
  <c r="AE29" i="19" s="1"/>
  <c r="AE30" i="19" s="1"/>
  <c r="AE31" i="19" s="1"/>
  <c r="AE32" i="19" s="1"/>
  <c r="AE33" i="19" s="1"/>
  <c r="AE34" i="19" s="1"/>
  <c r="AE35" i="19" s="1"/>
  <c r="AE36" i="19" s="1"/>
  <c r="AE37" i="19" s="1"/>
  <c r="AE38" i="19" s="1"/>
  <c r="AE171" i="19"/>
  <c r="AE172" i="19" s="1"/>
  <c r="AE173" i="19" s="1"/>
  <c r="AE174" i="19" s="1"/>
  <c r="AE175" i="19" s="1"/>
  <c r="AE176" i="19" s="1"/>
  <c r="AE177" i="19" s="1"/>
  <c r="AE178" i="19" s="1"/>
  <c r="AE179" i="19" s="1"/>
  <c r="AE180" i="19" s="1"/>
  <c r="AE181" i="19" s="1"/>
  <c r="AE182" i="19" s="1"/>
  <c r="AE159" i="19"/>
  <c r="AE160" i="19" s="1"/>
  <c r="AE161" i="19" s="1"/>
  <c r="AE162" i="19" s="1"/>
  <c r="AE163" i="19" s="1"/>
  <c r="AE164" i="19" s="1"/>
  <c r="AE165" i="19" s="1"/>
  <c r="AE166" i="19" s="1"/>
  <c r="AE167" i="19" s="1"/>
  <c r="AE168" i="19" s="1"/>
  <c r="AE169" i="19" s="1"/>
  <c r="AE170" i="19" s="1"/>
  <c r="AE99" i="19"/>
  <c r="AE100" i="19" s="1"/>
  <c r="AE101" i="19" s="1"/>
  <c r="AE102" i="19" s="1"/>
  <c r="AE103" i="19" s="1"/>
  <c r="AE104" i="19" s="1"/>
  <c r="AE105" i="19" s="1"/>
  <c r="AE106" i="19" s="1"/>
  <c r="AE107" i="19" s="1"/>
  <c r="AE108" i="19" s="1"/>
  <c r="AE109" i="19" s="1"/>
  <c r="AE110" i="19" s="1"/>
  <c r="AE147" i="19"/>
  <c r="AE148" i="19" s="1"/>
  <c r="AE149" i="19" s="1"/>
  <c r="AE150" i="19" s="1"/>
  <c r="AE151" i="19" s="1"/>
  <c r="AE152" i="19" s="1"/>
  <c r="AE153" i="19" s="1"/>
  <c r="AE154" i="19" s="1"/>
  <c r="AE155" i="19" s="1"/>
  <c r="AE156" i="19" s="1"/>
  <c r="AE157" i="19" s="1"/>
  <c r="AE158" i="19" s="1"/>
  <c r="AE75" i="19"/>
  <c r="AE76" i="19" s="1"/>
  <c r="AE77" i="19" s="1"/>
  <c r="AE78" i="19" s="1"/>
  <c r="AE79" i="19" s="1"/>
  <c r="AE80" i="19" s="1"/>
  <c r="AE81" i="19" s="1"/>
  <c r="AE82" i="19" s="1"/>
  <c r="AE83" i="19" s="1"/>
  <c r="AE84" i="19" s="1"/>
  <c r="AE85" i="19" s="1"/>
  <c r="AE86" i="19" s="1"/>
  <c r="AE39" i="19"/>
  <c r="AE40" i="19" s="1"/>
  <c r="AE41" i="19" s="1"/>
  <c r="AE42" i="19" s="1"/>
  <c r="AE43" i="19" s="1"/>
  <c r="AE44" i="19" s="1"/>
  <c r="AE45" i="19" s="1"/>
  <c r="AE46" i="19" s="1"/>
  <c r="AE47" i="19" s="1"/>
  <c r="AE48" i="19" s="1"/>
  <c r="AE49" i="19" s="1"/>
  <c r="AE50" i="19" s="1"/>
  <c r="AE15" i="19"/>
  <c r="AE16" i="19" s="1"/>
  <c r="AE17" i="19" s="1"/>
  <c r="AE18" i="19" s="1"/>
  <c r="AE19" i="19" s="1"/>
  <c r="AE20" i="19" s="1"/>
  <c r="AE21" i="19" s="1"/>
  <c r="AE22" i="19" s="1"/>
  <c r="AE23" i="19" s="1"/>
  <c r="AE24" i="19" s="1"/>
  <c r="AE25" i="19" s="1"/>
  <c r="AE26" i="19" s="1"/>
  <c r="AE135" i="19"/>
  <c r="AE136" i="19" s="1"/>
  <c r="AE137" i="19" s="1"/>
  <c r="AE138" i="19" s="1"/>
  <c r="AE139" i="19" s="1"/>
  <c r="AE140" i="19" s="1"/>
  <c r="AE141" i="19" s="1"/>
  <c r="AE142" i="19" s="1"/>
  <c r="AE143" i="19" s="1"/>
  <c r="AE144" i="19" s="1"/>
  <c r="AE145" i="19" s="1"/>
  <c r="AE146" i="19" s="1"/>
  <c r="AE63" i="19"/>
  <c r="AE64" i="19" s="1"/>
  <c r="AE65" i="19" s="1"/>
  <c r="AE66" i="19" s="1"/>
  <c r="AE67" i="19" s="1"/>
  <c r="AE68" i="19" s="1"/>
  <c r="AE69" i="19" s="1"/>
  <c r="AE70" i="19" s="1"/>
  <c r="AE71" i="19" s="1"/>
  <c r="AE72" i="19" s="1"/>
  <c r="AE73" i="19" s="1"/>
  <c r="AE74" i="19" s="1"/>
  <c r="AE87" i="19"/>
  <c r="AE88" i="19" s="1"/>
  <c r="AE89" i="19" s="1"/>
  <c r="AE90" i="19" s="1"/>
  <c r="AE91" i="19" s="1"/>
  <c r="AE92" i="19" s="1"/>
  <c r="AE93" i="19" s="1"/>
  <c r="AE94" i="19" s="1"/>
  <c r="AE95" i="19" s="1"/>
  <c r="AE96" i="19" s="1"/>
  <c r="AE97" i="19" s="1"/>
  <c r="AE98" i="19" s="1"/>
  <c r="AD199" i="19"/>
  <c r="Y199" i="19"/>
  <c r="AD206" i="19"/>
  <c r="Y206" i="19"/>
  <c r="AG184" i="19"/>
  <c r="AH184" i="19"/>
  <c r="AG99" i="19"/>
  <c r="AH99" i="19"/>
  <c r="AD186" i="19"/>
  <c r="Y186" i="19"/>
  <c r="AD191" i="19"/>
  <c r="Y191" i="19"/>
  <c r="AD190" i="19"/>
  <c r="Y190" i="19"/>
  <c r="AD198" i="19"/>
  <c r="Y198" i="19"/>
  <c r="AD210" i="19"/>
  <c r="Y210" i="19"/>
  <c r="AD207" i="19"/>
  <c r="Y207" i="19"/>
  <c r="AD202" i="19"/>
  <c r="Y202" i="19"/>
  <c r="AD194" i="19"/>
  <c r="Y194" i="19"/>
  <c r="AB175" i="19"/>
  <c r="AF175" i="19" s="1"/>
  <c r="AG175" i="19" s="1"/>
  <c r="AB190" i="19"/>
  <c r="AF190" i="19" s="1"/>
  <c r="AG190" i="19" s="1"/>
  <c r="AB154" i="19"/>
  <c r="AF154" i="19" s="1"/>
  <c r="AG154" i="19" s="1"/>
  <c r="AB166" i="19"/>
  <c r="AF166" i="19" s="1"/>
  <c r="AG166" i="19" s="1"/>
  <c r="AB130" i="19"/>
  <c r="AF130" i="19" s="1"/>
  <c r="AG130" i="19" s="1"/>
  <c r="AB143" i="19"/>
  <c r="AF143" i="19" s="1"/>
  <c r="AG143" i="19" s="1"/>
  <c r="AB122" i="19"/>
  <c r="AF122" i="19" s="1"/>
  <c r="AG122" i="19" s="1"/>
  <c r="AB199" i="19"/>
  <c r="AF199" i="19" s="1"/>
  <c r="AG199" i="19" s="1"/>
  <c r="AB135" i="19"/>
  <c r="AF135" i="19" s="1"/>
  <c r="AG135" i="19" s="1"/>
  <c r="AB150" i="19"/>
  <c r="AF150" i="19" s="1"/>
  <c r="AG150" i="19" s="1"/>
  <c r="AB178" i="19"/>
  <c r="AF178" i="19" s="1"/>
  <c r="AG178" i="19" s="1"/>
  <c r="AB114" i="19"/>
  <c r="AF114" i="19" s="1"/>
  <c r="AG114" i="19" s="1"/>
  <c r="AB126" i="19"/>
  <c r="AF126" i="19" s="1"/>
  <c r="AG126" i="19" s="1"/>
  <c r="AB151" i="19"/>
  <c r="AF151" i="19" s="1"/>
  <c r="AG151" i="19" s="1"/>
  <c r="AB102" i="19"/>
  <c r="AF102" i="19" s="1"/>
  <c r="AG102" i="19" s="1"/>
  <c r="AB194" i="19"/>
  <c r="AF194" i="19" s="1"/>
  <c r="AG194" i="19" s="1"/>
  <c r="AB207" i="19"/>
  <c r="AF207" i="19" s="1"/>
  <c r="AG207" i="19" s="1"/>
  <c r="AB158" i="19"/>
  <c r="AF158" i="19" s="1"/>
  <c r="AG158" i="19" s="1"/>
  <c r="AB186" i="19"/>
  <c r="AF186" i="19" s="1"/>
  <c r="AG186" i="19" s="1"/>
  <c r="AB191" i="19"/>
  <c r="AF191" i="19" s="1"/>
  <c r="AG191" i="19" s="1"/>
  <c r="AB127" i="19"/>
  <c r="AF127" i="19" s="1"/>
  <c r="AG127" i="19" s="1"/>
  <c r="AB206" i="19"/>
  <c r="AF206" i="19" s="1"/>
  <c r="AG206" i="19" s="1"/>
  <c r="AB142" i="19"/>
  <c r="AF142" i="19" s="1"/>
  <c r="AG142" i="19" s="1"/>
  <c r="AB170" i="19"/>
  <c r="AF170" i="19" s="1"/>
  <c r="AG170" i="19" s="1"/>
  <c r="AB106" i="19"/>
  <c r="AF106" i="19" s="1"/>
  <c r="AG106" i="19" s="1"/>
  <c r="AB183" i="19"/>
  <c r="AF183" i="19" s="1"/>
  <c r="AG183" i="19" s="1"/>
  <c r="AB119" i="19"/>
  <c r="AF119" i="19" s="1"/>
  <c r="AG119" i="19" s="1"/>
  <c r="AB198" i="19"/>
  <c r="AF198" i="19" s="1"/>
  <c r="AG198" i="19" s="1"/>
  <c r="AB134" i="19"/>
  <c r="AF134" i="19" s="1"/>
  <c r="AG134" i="19" s="1"/>
  <c r="AB162" i="19"/>
  <c r="AF162" i="19" s="1"/>
  <c r="AG162" i="19" s="1"/>
  <c r="AB111" i="19"/>
  <c r="AF111" i="19" s="1"/>
  <c r="AG111" i="19" s="1"/>
  <c r="AB167" i="19"/>
  <c r="AF167" i="19" s="1"/>
  <c r="AG167" i="19" s="1"/>
  <c r="AB103" i="19"/>
  <c r="AF103" i="19" s="1"/>
  <c r="AG103" i="19" s="1"/>
  <c r="AB182" i="19"/>
  <c r="AF182" i="19" s="1"/>
  <c r="AG182" i="19" s="1"/>
  <c r="AB118" i="19"/>
  <c r="AF118" i="19" s="1"/>
  <c r="AG118" i="19" s="1"/>
  <c r="AB210" i="19"/>
  <c r="AF210" i="19" s="1"/>
  <c r="AG210" i="19" s="1"/>
  <c r="AB146" i="19"/>
  <c r="AF146" i="19" s="1"/>
  <c r="AG146" i="19" s="1"/>
  <c r="AB159" i="19"/>
  <c r="AF159" i="19" s="1"/>
  <c r="AG159" i="19" s="1"/>
  <c r="AB174" i="19"/>
  <c r="AF174" i="19" s="1"/>
  <c r="AG174" i="19" s="1"/>
  <c r="AB110" i="19"/>
  <c r="AF110" i="19" s="1"/>
  <c r="AG110" i="19" s="1"/>
  <c r="AB202" i="19"/>
  <c r="AF202" i="19" s="1"/>
  <c r="AG202" i="19" s="1"/>
  <c r="AB138" i="19"/>
  <c r="AF138" i="19" s="1"/>
  <c r="AG138" i="19" s="1"/>
  <c r="AE183" i="19" l="1"/>
  <c r="AE184" i="19" s="1"/>
  <c r="AE185" i="19" s="1"/>
  <c r="AE186" i="19" s="1"/>
  <c r="AE187" i="19" s="1"/>
  <c r="AE188" i="19" s="1"/>
  <c r="AE189" i="19" s="1"/>
  <c r="AE190" i="19" s="1"/>
  <c r="AE191" i="19" s="1"/>
  <c r="AE192" i="19" s="1"/>
  <c r="AE193" i="19" s="1"/>
  <c r="AE194" i="19" s="1"/>
  <c r="AE195" i="19"/>
  <c r="AE196" i="19" s="1"/>
  <c r="AE197" i="19" s="1"/>
  <c r="AE198" i="19" s="1"/>
  <c r="AE199" i="19" s="1"/>
  <c r="AE200" i="19" s="1"/>
  <c r="AE201" i="19" s="1"/>
  <c r="AE202" i="19" s="1"/>
  <c r="AE203" i="19" s="1"/>
  <c r="AE204" i="19" s="1"/>
  <c r="AE205" i="19" s="1"/>
  <c r="AE206" i="19" s="1"/>
  <c r="AE207" i="19"/>
  <c r="AE208" i="19" s="1"/>
  <c r="AE209" i="19" s="1"/>
  <c r="AE210" i="19" s="1"/>
  <c r="AE211" i="19" s="1"/>
  <c r="AE212" i="19" s="1"/>
  <c r="AE213" i="19" s="1"/>
  <c r="AE214" i="19" s="1"/>
  <c r="AE215" i="19" s="1"/>
  <c r="AE216" i="19" s="1"/>
  <c r="AE217" i="19" s="1"/>
  <c r="AE218" i="19" s="1"/>
  <c r="AH185" i="19"/>
  <c r="AI184" i="19"/>
  <c r="AH100" i="19"/>
  <c r="AI99" i="19"/>
  <c r="AH101" i="19" l="1"/>
  <c r="AI100" i="19"/>
  <c r="AH186" i="19"/>
  <c r="AI185" i="19"/>
  <c r="AH187" i="19" l="1"/>
  <c r="AI186" i="19"/>
  <c r="AI101" i="19"/>
  <c r="AH102" i="19"/>
  <c r="AI102" i="19" l="1"/>
  <c r="AH103" i="19"/>
  <c r="AH188" i="19"/>
  <c r="AI187" i="19"/>
  <c r="AH189" i="19" l="1"/>
  <c r="AI188" i="19"/>
  <c r="AI103" i="19"/>
  <c r="AH104" i="19"/>
  <c r="AH105" i="19" l="1"/>
  <c r="AI104" i="19"/>
  <c r="AH190" i="19"/>
  <c r="AI189" i="19"/>
  <c r="AH191" i="19" l="1"/>
  <c r="AI190" i="19"/>
  <c r="AI105" i="19"/>
  <c r="AH106" i="19"/>
  <c r="AH107" i="19" l="1"/>
  <c r="AI106" i="19"/>
  <c r="AH192" i="19"/>
  <c r="AI191" i="19"/>
  <c r="AH193" i="19" l="1"/>
  <c r="AI192" i="19"/>
  <c r="AH108" i="19"/>
  <c r="AI107" i="19"/>
  <c r="AH109" i="19" l="1"/>
  <c r="AI108" i="19"/>
  <c r="AH194" i="19"/>
  <c r="AI193" i="19"/>
  <c r="AH195" i="19" l="1"/>
  <c r="AI194" i="19"/>
  <c r="AH110" i="19"/>
  <c r="AI109" i="19"/>
  <c r="AH111" i="19" l="1"/>
  <c r="AI110" i="19"/>
  <c r="AH196" i="19"/>
  <c r="AI195" i="19"/>
  <c r="AH197" i="19" l="1"/>
  <c r="AI196" i="19"/>
  <c r="AH112" i="19"/>
  <c r="AI111" i="19"/>
  <c r="AH113" i="19" l="1"/>
  <c r="AI112" i="19"/>
  <c r="AH198" i="19"/>
  <c r="AI197" i="19"/>
  <c r="AH199" i="19" l="1"/>
  <c r="AI198" i="19"/>
  <c r="AH114" i="19"/>
  <c r="AI113" i="19"/>
  <c r="AH115" i="19" l="1"/>
  <c r="AI114" i="19"/>
  <c r="AH200" i="19"/>
  <c r="AI199" i="19"/>
  <c r="AH201" i="19" l="1"/>
  <c r="AI200" i="19"/>
  <c r="AH116" i="19"/>
  <c r="AI115" i="19"/>
  <c r="AH117" i="19" l="1"/>
  <c r="AI116" i="19"/>
  <c r="AH202" i="19"/>
  <c r="AI201" i="19"/>
  <c r="AH203" i="19" l="1"/>
  <c r="AI202" i="19"/>
  <c r="AH118" i="19"/>
  <c r="AI117" i="19"/>
  <c r="AH119" i="19" l="1"/>
  <c r="AI118" i="19"/>
  <c r="AH204" i="19"/>
  <c r="AI203" i="19"/>
  <c r="AH205" i="19" l="1"/>
  <c r="AI204" i="19"/>
  <c r="AH120" i="19"/>
  <c r="AI119" i="19"/>
  <c r="AH121" i="19" l="1"/>
  <c r="AI120" i="19"/>
  <c r="AH206" i="19"/>
  <c r="AI205" i="19"/>
  <c r="AH207" i="19" l="1"/>
  <c r="AI206" i="19"/>
  <c r="AH122" i="19"/>
  <c r="AI121" i="19"/>
  <c r="AH123" i="19" l="1"/>
  <c r="AI122" i="19"/>
  <c r="AH208" i="19"/>
  <c r="AI207" i="19"/>
  <c r="AH209" i="19" l="1"/>
  <c r="AI208" i="19"/>
  <c r="AH124" i="19"/>
  <c r="AI123" i="19"/>
  <c r="AH125" i="19" l="1"/>
  <c r="AI124" i="19"/>
  <c r="AH210" i="19"/>
  <c r="AI209" i="19"/>
  <c r="AH211" i="19" l="1"/>
  <c r="AI210" i="19"/>
  <c r="AH126" i="19"/>
  <c r="AI125" i="19"/>
  <c r="AH127" i="19" l="1"/>
  <c r="AI126" i="19"/>
  <c r="AH212" i="19"/>
  <c r="AI211" i="19"/>
  <c r="AH213" i="19" l="1"/>
  <c r="AI212" i="19"/>
  <c r="AH128" i="19"/>
  <c r="AI127" i="19"/>
  <c r="AH129" i="19" l="1"/>
  <c r="AI128" i="19"/>
  <c r="AI213" i="19"/>
  <c r="AH214" i="19"/>
  <c r="AI214" i="19" l="1"/>
  <c r="AH215" i="19"/>
  <c r="AH130" i="19"/>
  <c r="AI129" i="19"/>
  <c r="AH131" i="19" l="1"/>
  <c r="AI130" i="19"/>
  <c r="AI215" i="19"/>
  <c r="AH216" i="19"/>
  <c r="AI216" i="19" l="1"/>
  <c r="AH217" i="19"/>
  <c r="AH132" i="19"/>
  <c r="AI131" i="19"/>
  <c r="AH133" i="19" l="1"/>
  <c r="AI132" i="19"/>
  <c r="AH218" i="19"/>
  <c r="AI217" i="19"/>
  <c r="AH219" i="19" l="1"/>
  <c r="AI218" i="19"/>
  <c r="AH134" i="19"/>
  <c r="AI133" i="19"/>
  <c r="AI219" i="19" l="1"/>
  <c r="AH220" i="19"/>
  <c r="AH135" i="19"/>
  <c r="AI134" i="19"/>
  <c r="AH221" i="19" l="1"/>
  <c r="AI220" i="19"/>
  <c r="AH136" i="19"/>
  <c r="AI135" i="19"/>
  <c r="AI221" i="19" l="1"/>
  <c r="AH222" i="19"/>
  <c r="AH137" i="19"/>
  <c r="AI136" i="19"/>
  <c r="AI222" i="19" l="1"/>
  <c r="AH223" i="19"/>
  <c r="AH138" i="19"/>
  <c r="AI137" i="19"/>
  <c r="AI223" i="19" l="1"/>
  <c r="AH224" i="19"/>
  <c r="AH139" i="19"/>
  <c r="AI138" i="19"/>
  <c r="AI224" i="19" l="1"/>
  <c r="AH225" i="19"/>
  <c r="AH140" i="19"/>
  <c r="AI139" i="19"/>
  <c r="AI225" i="19" l="1"/>
  <c r="AH226" i="19"/>
  <c r="AH141" i="19"/>
  <c r="AI140" i="19"/>
  <c r="AI226" i="19" l="1"/>
  <c r="AH227" i="19"/>
  <c r="AH142" i="19"/>
  <c r="AI141" i="19"/>
  <c r="AI227" i="19" l="1"/>
  <c r="AH228" i="19"/>
  <c r="AH143" i="19"/>
  <c r="AI142" i="19"/>
  <c r="AH229" i="19" l="1"/>
  <c r="AI228" i="19"/>
  <c r="AH144" i="19"/>
  <c r="AI143" i="19"/>
  <c r="AH230" i="19" l="1"/>
  <c r="AI229" i="19"/>
  <c r="AH145" i="19"/>
  <c r="AI144" i="19"/>
  <c r="AI230" i="19" l="1"/>
  <c r="AH231" i="19"/>
  <c r="AH146" i="19"/>
  <c r="AI145" i="19"/>
  <c r="AI231" i="19" l="1"/>
  <c r="AH232" i="19"/>
  <c r="AH147" i="19"/>
  <c r="AI146" i="19"/>
  <c r="AI232" i="19" l="1"/>
  <c r="AH233" i="19"/>
  <c r="AH148" i="19"/>
  <c r="AI147" i="19"/>
  <c r="AI233" i="19" l="1"/>
  <c r="AH234" i="19"/>
  <c r="AI234" i="19" s="1"/>
  <c r="AH149" i="19"/>
  <c r="AI148" i="19"/>
  <c r="AH150" i="19" l="1"/>
  <c r="AI149" i="19"/>
  <c r="AH151" i="19" l="1"/>
  <c r="AI150" i="19"/>
  <c r="AH152" i="19" l="1"/>
  <c r="AI151" i="19"/>
  <c r="AH153" i="19" l="1"/>
  <c r="AI152" i="19"/>
  <c r="AH154" i="19" l="1"/>
  <c r="AI153" i="19"/>
  <c r="AH155" i="19" l="1"/>
  <c r="AI154" i="19"/>
  <c r="AH156" i="19" l="1"/>
  <c r="AI155" i="19"/>
  <c r="AH157" i="19" l="1"/>
  <c r="AI156" i="19"/>
  <c r="AH158" i="19" l="1"/>
  <c r="AI157" i="19"/>
  <c r="AH159" i="19" l="1"/>
  <c r="AI158" i="19"/>
  <c r="AH160" i="19" l="1"/>
  <c r="AI159" i="19"/>
  <c r="AH161" i="19" l="1"/>
  <c r="AI160" i="19"/>
  <c r="AH162" i="19" l="1"/>
  <c r="AI161" i="19"/>
  <c r="AH163" i="19" l="1"/>
  <c r="AI162" i="19"/>
  <c r="AH164" i="19" l="1"/>
  <c r="AI163" i="19"/>
  <c r="AH165" i="19" l="1"/>
  <c r="AI164" i="19"/>
  <c r="AH166" i="19" l="1"/>
  <c r="AI165" i="19"/>
  <c r="AH167" i="19" l="1"/>
  <c r="AI166" i="19"/>
  <c r="AH168" i="19" l="1"/>
  <c r="AI167" i="19"/>
  <c r="AH169" i="19" l="1"/>
  <c r="AI168" i="19"/>
  <c r="AH170" i="19" l="1"/>
  <c r="AI169" i="19"/>
  <c r="AH171" i="19" l="1"/>
  <c r="AI170" i="19"/>
  <c r="AH172" i="19" l="1"/>
  <c r="AI171" i="19"/>
  <c r="AH173" i="19" l="1"/>
  <c r="AI172" i="19"/>
  <c r="AH174" i="19" l="1"/>
  <c r="AI173" i="19"/>
  <c r="AH175" i="19" l="1"/>
  <c r="AI174" i="19"/>
  <c r="AH176" i="19" l="1"/>
  <c r="AI175" i="19"/>
  <c r="AH177" i="19" l="1"/>
  <c r="AI176" i="19"/>
  <c r="AH178" i="19" l="1"/>
  <c r="AI177" i="19"/>
  <c r="AH179" i="19" l="1"/>
  <c r="AI178" i="19"/>
  <c r="AH180" i="19" l="1"/>
  <c r="AI179" i="19"/>
  <c r="AH181" i="19" l="1"/>
  <c r="AI180" i="19"/>
  <c r="AH182" i="19" l="1"/>
  <c r="AI181" i="19"/>
  <c r="AH183" i="19" l="1"/>
  <c r="AI183" i="19" s="1"/>
  <c r="AI182" i="19"/>
</calcChain>
</file>

<file path=xl/comments1.xml><?xml version="1.0" encoding="utf-8"?>
<comments xmlns="http://schemas.openxmlformats.org/spreadsheetml/2006/main">
  <authors>
    <author>Author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REQUIRED INPUT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REQUIRED INPUT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Assumes that CA is 10% of US average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REQUIRED INPUT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REQUIRED INPUT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REQUIRED INPUT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REQUIRED INPUT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REQUIRED INPUT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REQUIRED INPUT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REQUIRED INPUT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REQUIRED INPUT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REQUIRED INPUT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tabs 4 and 7
</t>
        </r>
      </text>
    </comment>
    <comment ref="AH18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Start over here in Feb 2015</t>
        </r>
      </text>
    </comment>
    <comment ref="Z23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estimated</t>
        </r>
      </text>
    </comment>
    <comment ref="Z23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estimated</t>
        </r>
      </text>
    </comment>
    <comment ref="Z23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estimated</t>
        </r>
      </text>
    </comment>
    <comment ref="AC23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Estimated
</t>
        </r>
      </text>
    </comment>
  </commentList>
</comments>
</file>

<file path=xl/sharedStrings.xml><?xml version="1.0" encoding="utf-8"?>
<sst xmlns="http://schemas.openxmlformats.org/spreadsheetml/2006/main" count="106" uniqueCount="45">
  <si>
    <t>YEAR</t>
  </si>
  <si>
    <t>FEDERAL EXCISE GASOLINE</t>
  </si>
  <si>
    <t>Month</t>
  </si>
  <si>
    <t>U.S. Regular All Formulations Retail Gasoline Prices (Dollars per Gallon)</t>
  </si>
  <si>
    <t>U.S. Regular Reformulated Retail Gasoline Prices (Dollars per Gallon)</t>
  </si>
  <si>
    <t>CA STATE EXCISE GASOLINE</t>
  </si>
  <si>
    <t>CA UST</t>
  </si>
  <si>
    <t>U.S. Regular Conventional Retail Gasoline Prices (Dollars per Gallon)</t>
  </si>
  <si>
    <t>National Average State Excise Gasoline</t>
  </si>
  <si>
    <t>TOT CA GAS TAXES</t>
  </si>
  <si>
    <t>CPI</t>
  </si>
  <si>
    <t>LCFS</t>
  </si>
  <si>
    <t>US price without CA</t>
  </si>
  <si>
    <t>CA GASOLINE SALES TAX (assumes 1% local sales tax)</t>
  </si>
  <si>
    <t>CARB gasoline cost</t>
  </si>
  <si>
    <t>Unexplained Differential</t>
  </si>
  <si>
    <t>Quantity</t>
  </si>
  <si>
    <t>CA Regular All Formulations Retail Gasoline Prices (Dollars per Gallon)</t>
  </si>
  <si>
    <t>Extra Payment</t>
  </si>
  <si>
    <t>https://www.eia.gov/dnav/pet/hist/LeafHandler.ashx?n=pet&amp;s=emm_epmr_pte_nus_dpg&amp;f=m</t>
  </si>
  <si>
    <t>https://www.eia.gov/dnav/pet/hist/LeafHandler.ashx?n=pet&amp;s=emm_epmr_pte_sca_dpg&amp;f=m</t>
  </si>
  <si>
    <t>https://www.eia.gov/tools/faqs/faq.php?id=10&amp;t=10</t>
  </si>
  <si>
    <t>https://data.bls.gov/timeseries/CUUR0000SA0</t>
  </si>
  <si>
    <t>_</t>
  </si>
  <si>
    <t>http://www.cdtfa.ca.gov/taxes-and-fees/spftrpts.htm</t>
  </si>
  <si>
    <t>REAL ($July 2017) Unexplained Differential</t>
  </si>
  <si>
    <t>Daily Excess Payment</t>
  </si>
  <si>
    <t>https://www.arb.ca.gov/fuels/lcfs/dashboard/dashboard.htm</t>
  </si>
  <si>
    <t>Aggregate Extra Payment Since 2/2015</t>
  </si>
  <si>
    <t>Aggregate Extra Payment Since 2/2015 (in billions)</t>
  </si>
  <si>
    <t>Explained Differential</t>
  </si>
  <si>
    <t>http://www.cdtfa.ca.gov/taxes-and-fees/ust-maint-fee.htm</t>
  </si>
  <si>
    <t>---</t>
  </si>
  <si>
    <t>Daily Usage</t>
  </si>
  <si>
    <t>REAL ($July 2017) Extra Payment in $mil</t>
  </si>
  <si>
    <t>LCFS CREDIT PRICE</t>
  </si>
  <si>
    <t>based on CEC creditpricecalculator.xlsx (2016-present)</t>
  </si>
  <si>
    <t>Annual Average Unexplaied</t>
  </si>
  <si>
    <t>CA SALES TAX IN CENTS</t>
  </si>
  <si>
    <t>TOT CA TAXES AND FEES</t>
  </si>
  <si>
    <t>CA cap and trade cost (CAX)</t>
  </si>
  <si>
    <t>US state excise tax without CA</t>
  </si>
  <si>
    <t>https://www.arb.ca.gov/cc/capandtrade/auction/auction.htm</t>
  </si>
  <si>
    <t>http://www.cdtfa.ca.gov/taxes-and-fees/sales-tax-rates-for-fuels.htm</t>
  </si>
  <si>
    <t>https://stillwaterassociates.com/lcfs-credit-and-price-trends/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</si>
</sst>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&quot;$&quot;#,##0.0"/>
    <numFmt numFmtId="167" formatCode="[$-409]mmm\-yy;@"/>
    <numFmt numFmtId="168" formatCode="0.000"/>
    <numFmt numFmtId="169" formatCode="[Color10][&gt;78.4]0.0;[Red][&lt;22]0.0;0.0"/>
    <numFmt numFmtId="170" formatCode="[Color10][&gt;19.7]0.0;[Red][&lt;2.9]0.0;0.0"/>
    <numFmt numFmtId="171" formatCode="_-* #,##0_-;\-* #,##0_-;_-* &quot;-&quot;_-;_-@_-"/>
    <numFmt numFmtId="172" formatCode="[Color10][&gt;32.1]0.0;[Red][&lt;9.5]0.0;0.0"/>
    <numFmt numFmtId="173" formatCode="0.0_)"/>
    <numFmt numFmtId="174" formatCode="[Red][&gt;2.2]0.0;[Color10][&lt;0.42]0.0;0.0"/>
    <numFmt numFmtId="175" formatCode="[Red][&gt;4.2]0.0;[Color10][&lt;0]0.0;0.0"/>
    <numFmt numFmtId="176" formatCode="[Red][&gt;2.8]0.0;[Color10][&lt;0.47]0.0;0.0"/>
    <numFmt numFmtId="177" formatCode="[Red][&gt;4]0.0;[Color10][&lt;0]0.0;0.0"/>
    <numFmt numFmtId="178" formatCode="0.000_)"/>
    <numFmt numFmtId="179" formatCode="_(* #,##0.0_);_(* \(#,##0.0\);_(* &quot;-&quot;_);_(@_)"/>
    <numFmt numFmtId="180" formatCode="_(* #,##0.00_);_(* \(#,##0.00\);_(* &quot;0.00&quot;_);_(@_)"/>
    <numFmt numFmtId="181" formatCode="_(* #,##0.0_);_(* \(#,##0.0\);_(* &quot;&quot;??_);_(@_)"/>
    <numFmt numFmtId="182" formatCode="#,##0.0_);\(#,##0.0\)"/>
    <numFmt numFmtId="183" formatCode="[Red][&gt;1]0.0%;[Color10][&lt;0.85]0.0%;0.0%"/>
    <numFmt numFmtId="184" formatCode="[Red][&gt;1.01]0.0%;[Color10][&lt;0.99]0.0%;0.0%"/>
    <numFmt numFmtId="185" formatCode="[Color10][&gt;6]0.0;[Red][&lt;2]0.0;0.0"/>
    <numFmt numFmtId="186" formatCode="[Red][&gt;25]0.0_);[Color10][&lt;7]0.0_);0.0_)"/>
    <numFmt numFmtId="187" formatCode="[Red][&gt;50]0.0_);[Color10][&lt;20]0.0_);0.0_)"/>
    <numFmt numFmtId="188" formatCode="_-&quot;£&quot;* #,##0.00_-;\-&quot;£&quot;* #,##0.00_-;_-&quot;£&quot;* &quot;-&quot;??_-;_-@_-"/>
    <numFmt numFmtId="189" formatCode="dd\-mmm\-yy_)"/>
    <numFmt numFmtId="190" formatCode="#,##0_);\(#,##0_);&quot;&quot;"/>
    <numFmt numFmtId="191" formatCode="_(* #,##0.0_);_(* \(#,##0.0\);_(* &quot;0&quot;_);_(@_)"/>
    <numFmt numFmtId="192" formatCode="0.0"/>
    <numFmt numFmtId="193" formatCode="_(* #,##0_);_(* \(#,##0\);_(* &quot;&quot;_);_(@_)"/>
    <numFmt numFmtId="194" formatCode="[Color10][&gt;66.2]0.0;[Red][&lt;13.2]0.0;0.0"/>
    <numFmt numFmtId="195" formatCode="[Color10][&gt;100]0.0_);[Red][&lt;-50]0.0_);0.0_)"/>
    <numFmt numFmtId="196" formatCode="[Red][&gt;1.04]0.0%;[Color10][&lt;0.98]0.0%;0.0%"/>
    <numFmt numFmtId="197" formatCode="[Red][&gt;4]0.0_);[Color10][&lt;1]0.0_);0.0_)"/>
    <numFmt numFmtId="198" formatCode="[Color10][&gt;22.9]0.0;[Red][&lt;3.7]0.0;0.0"/>
    <numFmt numFmtId="199" formatCode="[Color10][&gt;52.4]0.0;[Red][&lt;11.5]0.0;0.0"/>
    <numFmt numFmtId="200" formatCode="[Color10][&gt;31.1]0.0;[Red][&lt;3.1]0.0;0.0"/>
    <numFmt numFmtId="201" formatCode="[Color10][&gt;34.1]0.0;[Red][&lt;1.8]0.0;0.0"/>
    <numFmt numFmtId="202" formatCode="#,##0\ &quot;F&quot;;[Red]\-#,##0\ &quot;F&quot;"/>
    <numFmt numFmtId="203" formatCode="#,##0.00\ &quot;F&quot;;[Red]\-#,##0.00\ &quot;F&quot;"/>
    <numFmt numFmtId="204" formatCode="[Red][&gt;0.95]0.0%;[Color10][&lt;0.93]0.0%;0.0%"/>
    <numFmt numFmtId="205" formatCode="_(* #,##0.00_);_(* \(#,##0.00\);_(* &quot;&quot;_);_(@_)"/>
    <numFmt numFmtId="206" formatCode="0.00_)"/>
    <numFmt numFmtId="207" formatCode="_(* #,##0.0_);_(* \(#,##0.0\);_(* &quot;&quot;_);_(@_)"/>
    <numFmt numFmtId="208" formatCode="&quot;$&quot;\ #,###,###,##0_);\(&quot;$&quot;\ #,###,###,##0\)_);&quot;&quot;_)"/>
    <numFmt numFmtId="209" formatCode="&quot;$&quot;\ #,###,##0.00_);\(&quot;$&quot;\ #,###,##0.00\)_);&quot;&quot;_)"/>
    <numFmt numFmtId="210" formatCode="#,###,###,##0_);\(#,###,###,##0\)_);&quot;&quot;_)"/>
    <numFmt numFmtId="211" formatCode="#,###,##0.0_);\(#,###,##0.0\);&quot;&quot;_)"/>
    <numFmt numFmtId="212" formatCode="#,###,##0.00_);\-#,###,##0.00_);&quot;&quot;_)"/>
    <numFmt numFmtId="213" formatCode="#,###,##0.000_);\-#,###,##0.000_);&quot;&quot;_)"/>
    <numFmt numFmtId="214" formatCode="#,###,###,##0_);\(#,###,###,##0\);&quot;&quot;_)"/>
    <numFmt numFmtId="215" formatCode="#,###,##0_);\-#,###,##0_)"/>
    <numFmt numFmtId="216" formatCode="#,###,##0.0_);\-#,###,##0.0_)"/>
    <numFmt numFmtId="217" formatCode="#,###,###,##0_);\-#,###,###,##0_)"/>
    <numFmt numFmtId="218" formatCode="&quot;$&quot;\ #,###,##0_);\(&quot;$&quot;\ #,###,##0\)_)"/>
    <numFmt numFmtId="219" formatCode="&quot;$&quot;\ #,###,##0.00_);\(&quot;$&quot;\ #,###,##0.00\)_)"/>
    <numFmt numFmtId="220" formatCode="#,###,##0.0_);\(#,###,##0.0\)"/>
    <numFmt numFmtId="221" formatCode="#,###,###,##0_);\(#,###,###,##0\)_)"/>
    <numFmt numFmtId="222" formatCode="#,###,##0.00_);\-#,###,##0.00_)"/>
    <numFmt numFmtId="223" formatCode="#,###,##0.000_)"/>
    <numFmt numFmtId="224" formatCode="[Red][&gt;1.07]0.0%;[Color10][&lt;0.99]0.0%;0.0%"/>
    <numFmt numFmtId="225" formatCode="[Red][&gt;4.9]0.0_);[Color10][&lt;2]0.0_);0.0_)"/>
    <numFmt numFmtId="226" formatCode="[Red][&gt;0.93]0.000_);[Color10][&lt;0.89]0.000_);0.000_)"/>
    <numFmt numFmtId="227" formatCode="[Red][&gt;4]0.0_);[Color10][&lt;0]0.0_);0.0_)"/>
    <numFmt numFmtId="228" formatCode="[Red][&gt;8]0.0_);[Color10][&lt;0]0.0_);0.0_)"/>
    <numFmt numFmtId="229" formatCode="[Red][&gt;3]0.0_);[Color10][&lt;0]0.0_);0.0_)"/>
    <numFmt numFmtId="230" formatCode="[Red][&gt;2.5]0.0_);[Color10][&lt;0.5]0.0_);0.0_)"/>
    <numFmt numFmtId="231" formatCode="[Red][&gt;600]0.0_);[Color10][&lt;400]0.0_);0.0_)"/>
    <numFmt numFmtId="232" formatCode="[Color10][&gt;101.1]0.0;[Red][&lt;15.8]0.0;0.0"/>
    <numFmt numFmtId="233" formatCode="[Red][&gt;70]0.0_);[Color10][&lt;32]0.0_);0.0_)"/>
    <numFmt numFmtId="234" formatCode="[Red][&gt;25]0.0_);[Color10][&lt;3]0.0_);0.0_)"/>
    <numFmt numFmtId="235" formatCode="_(* 0.000E+0_);_(* \-0.000E+0;_(* &quot;&quot;_);_(@_)"/>
    <numFmt numFmtId="236" formatCode="General_)"/>
    <numFmt numFmtId="237" formatCode="#####0.00"/>
    <numFmt numFmtId="238" formatCode="&quot;$&quot;#,###,##0_)"/>
    <numFmt numFmtId="239" formatCode="#,###,###,##0_)"/>
    <numFmt numFmtId="240" formatCode="#,###,##0_)"/>
    <numFmt numFmtId="241" formatCode="#,###,##0.0_)"/>
    <numFmt numFmtId="242" formatCode="#,###,##0.00_);\(#,###,##0.00\)_)"/>
    <numFmt numFmtId="243" formatCode="#,###,##0.0000_)"/>
    <numFmt numFmtId="244" formatCode="#,###,##0.0_);\-#,###,##0.0_);0.0_)"/>
    <numFmt numFmtId="245" formatCode="##0.0"/>
    <numFmt numFmtId="246" formatCode="_(* #,##0.0_);_(* \(#,##0.0\);_(* &quot;0.0&quot;_);_(@_)"/>
    <numFmt numFmtId="247" formatCode="_(* #,##0.000_);_(* \(#,##0.000\);_(* &quot;-&quot;??_);_(@_)"/>
    <numFmt numFmtId="248" formatCode="[Red][&gt;0.99]0.0%;[Color10][&lt;0.975]0.0%;0.0%"/>
    <numFmt numFmtId="249" formatCode="&quot;$&quot;#,##0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9"/>
      <color rgb="FF000000"/>
      <name val="Tahoma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ourier"/>
      <family val="3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Courier"/>
      <family val="3"/>
    </font>
    <font>
      <b/>
      <sz val="11"/>
      <color indexed="52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sz val="11"/>
      <name val="Tms Rmn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color indexed="50"/>
      <name val="Arial"/>
      <family val="2"/>
    </font>
    <font>
      <sz val="10"/>
      <name val="Helv"/>
    </font>
    <font>
      <sz val="10"/>
      <color indexed="8"/>
      <name val="Courier"/>
      <family val="3"/>
    </font>
    <font>
      <sz val="10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sz val="8"/>
      <name val="Helv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0"/>
      <color indexed="9"/>
      <name val="Arial"/>
      <family val="2"/>
    </font>
    <font>
      <b/>
      <u/>
      <sz val="10"/>
      <color indexed="9"/>
      <name val="Arial"/>
      <family val="2"/>
    </font>
    <font>
      <u/>
      <sz val="10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Verdana"/>
      <family val="2"/>
    </font>
    <font>
      <sz val="10"/>
      <name val="Arial MT"/>
    </font>
    <font>
      <b/>
      <sz val="11"/>
      <color indexed="63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2"/>
      <color indexed="14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0"/>
      <color indexed="14"/>
      <name val="Arial"/>
      <family val="2"/>
    </font>
    <font>
      <sz val="10"/>
      <color indexed="33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6"/>
      <color indexed="10"/>
      <name val="Arial"/>
      <family val="2"/>
    </font>
    <font>
      <sz val="5"/>
      <color indexed="12"/>
      <name val="Arial"/>
      <family val="2"/>
    </font>
    <font>
      <sz val="5"/>
      <color indexed="10"/>
      <name val="Arial"/>
      <family val="2"/>
    </font>
    <font>
      <b/>
      <strike/>
      <sz val="16"/>
      <color indexed="10"/>
      <name val="Arial"/>
      <family val="2"/>
    </font>
    <font>
      <sz val="10"/>
      <color rgb="FFC00000"/>
      <name val="Helvetica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u/>
      <sz val="11"/>
      <color theme="10"/>
      <name val="Arial"/>
      <family val="2"/>
    </font>
    <font>
      <b/>
      <sz val="9"/>
      <color indexed="81"/>
      <name val="Tahoma"/>
      <charset val="1"/>
    </font>
    <font>
      <sz val="10"/>
      <name val="Arial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</borders>
  <cellStyleXfs count="62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15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24" borderId="0" applyNumberFormat="0" applyBorder="0" applyAlignment="0" applyProtection="0"/>
    <xf numFmtId="0" fontId="19" fillId="22" borderId="0" applyNumberFormat="0" applyBorder="0" applyAlignment="0" applyProtection="0"/>
    <xf numFmtId="0" fontId="19" fillId="10" borderId="0" applyNumberFormat="0" applyBorder="0" applyAlignment="0" applyProtection="0"/>
    <xf numFmtId="0" fontId="19" fillId="25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7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4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170" fontId="23" fillId="0" borderId="0" applyFont="0" applyFill="0" applyBorder="0" applyAlignment="0" applyProtection="0">
      <protection locked="0"/>
    </xf>
    <xf numFmtId="170" fontId="23" fillId="0" borderId="0" applyFont="0" applyFill="0" applyBorder="0" applyAlignment="0" applyProtection="0">
      <protection locked="0"/>
    </xf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4" fillId="16" borderId="4" applyNumberFormat="0" applyAlignment="0" applyProtection="0"/>
    <xf numFmtId="0" fontId="24" fillId="8" borderId="4" applyNumberFormat="0" applyAlignment="0" applyProtection="0"/>
    <xf numFmtId="0" fontId="24" fillId="8" borderId="4" applyNumberFormat="0" applyAlignment="0" applyProtection="0"/>
    <xf numFmtId="0" fontId="24" fillId="8" borderId="4" applyNumberFormat="0" applyAlignment="0" applyProtection="0"/>
    <xf numFmtId="0" fontId="24" fillId="8" borderId="4" applyNumberFormat="0" applyAlignment="0" applyProtection="0"/>
    <xf numFmtId="0" fontId="24" fillId="8" borderId="4" applyNumberFormat="0" applyAlignment="0" applyProtection="0"/>
    <xf numFmtId="0" fontId="24" fillId="8" borderId="4" applyNumberFormat="0" applyAlignment="0" applyProtection="0"/>
    <xf numFmtId="0" fontId="24" fillId="8" borderId="4" applyNumberFormat="0" applyAlignment="0" applyProtection="0"/>
    <xf numFmtId="0" fontId="24" fillId="8" borderId="4" applyNumberFormat="0" applyAlignment="0" applyProtection="0"/>
    <xf numFmtId="0" fontId="24" fillId="8" borderId="4" applyNumberFormat="0" applyAlignment="0" applyProtection="0"/>
    <xf numFmtId="0" fontId="24" fillId="8" borderId="4" applyNumberFormat="0" applyAlignment="0" applyProtection="0"/>
    <xf numFmtId="0" fontId="24" fillId="8" borderId="4" applyNumberFormat="0" applyAlignment="0" applyProtection="0"/>
    <xf numFmtId="0" fontId="24" fillId="8" borderId="4" applyNumberFormat="0" applyAlignment="0" applyProtection="0"/>
    <xf numFmtId="0" fontId="24" fillId="8" borderId="4" applyNumberFormat="0" applyAlignment="0" applyProtection="0"/>
    <xf numFmtId="0" fontId="24" fillId="8" borderId="4" applyNumberFormat="0" applyAlignment="0" applyProtection="0"/>
    <xf numFmtId="0" fontId="24" fillId="8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14" fillId="4" borderId="3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0" fontId="24" fillId="16" borderId="4" applyNumberFormat="0" applyAlignment="0" applyProtection="0"/>
    <xf numFmtId="172" fontId="23" fillId="0" borderId="5" applyFont="0" applyFill="0" applyBorder="0" applyAlignment="0" applyProtection="0">
      <protection locked="0"/>
    </xf>
    <xf numFmtId="172" fontId="23" fillId="0" borderId="5" applyFont="0" applyFill="0" applyBorder="0" applyAlignment="0" applyProtection="0">
      <protection locked="0"/>
    </xf>
    <xf numFmtId="173" fontId="23" fillId="0" borderId="5" applyFont="0" applyFill="0" applyBorder="0" applyAlignment="0" applyProtection="0">
      <protection locked="0"/>
    </xf>
    <xf numFmtId="173" fontId="23" fillId="0" borderId="5" applyFont="0" applyFill="0" applyBorder="0" applyAlignment="0" applyProtection="0">
      <protection locked="0"/>
    </xf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3" fillId="0" borderId="5" applyFont="0" applyFill="0" applyBorder="0" applyAlignment="0" applyProtection="0">
      <protection locked="0"/>
    </xf>
    <xf numFmtId="173" fontId="23" fillId="0" borderId="5" applyFont="0" applyFill="0" applyBorder="0" applyAlignment="0" applyProtection="0">
      <protection locked="0"/>
    </xf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6" fillId="0" borderId="0" applyNumberFormat="0" applyFont="0" applyFill="0" applyBorder="0" applyProtection="0">
      <alignment horizontal="centerContinuous"/>
    </xf>
    <xf numFmtId="0" fontId="27" fillId="32" borderId="6" applyNumberFormat="0" applyAlignment="0" applyProtection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8" fontId="28" fillId="0" borderId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4" fillId="0" borderId="0" applyFont="0" applyFill="0" applyBorder="0" applyAlignment="0">
      <protection hidden="1"/>
    </xf>
    <xf numFmtId="179" fontId="4" fillId="0" borderId="0" applyFont="0" applyFill="0" applyBorder="0" applyAlignment="0">
      <protection hidden="1"/>
    </xf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/>
    <xf numFmtId="181" fontId="4" fillId="0" borderId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0" fontId="31" fillId="33" borderId="1" applyNumberFormat="0">
      <alignment horizontal="left" vertical="top"/>
      <protection locked="0"/>
    </xf>
    <xf numFmtId="3" fontId="32" fillId="34" borderId="0" applyFont="0" applyBorder="0" applyAlignment="0" applyProtection="0"/>
    <xf numFmtId="182" fontId="32" fillId="35" borderId="0" applyFont="0" applyBorder="0" applyAlignment="0" applyProtection="0"/>
    <xf numFmtId="183" fontId="33" fillId="16" borderId="2" applyFont="0" applyFill="0" applyBorder="0" applyAlignment="0" applyProtection="0">
      <protection locked="0"/>
    </xf>
    <xf numFmtId="184" fontId="33" fillId="16" borderId="2" applyFont="0" applyFill="0" applyBorder="0" applyAlignment="0" applyProtection="0">
      <protection locked="0"/>
    </xf>
    <xf numFmtId="185" fontId="23" fillId="0" borderId="0" applyFont="0" applyFill="0" applyBorder="0" applyAlignment="0" applyProtection="0">
      <protection locked="0"/>
    </xf>
    <xf numFmtId="185" fontId="23" fillId="0" borderId="0" applyFont="0" applyFill="0" applyBorder="0" applyAlignment="0" applyProtection="0">
      <protection locked="0"/>
    </xf>
    <xf numFmtId="186" fontId="34" fillId="0" borderId="5" applyFont="0" applyFill="0" applyBorder="0" applyAlignment="0" applyProtection="0"/>
    <xf numFmtId="186" fontId="34" fillId="0" borderId="5" applyFont="0" applyFill="0" applyBorder="0" applyAlignment="0" applyProtection="0"/>
    <xf numFmtId="187" fontId="34" fillId="0" borderId="5" applyFont="0" applyFill="0" applyBorder="0" applyAlignment="0" applyProtection="0"/>
    <xf numFmtId="187" fontId="34" fillId="0" borderId="5" applyFont="0" applyFill="0" applyBorder="0" applyAlignment="0" applyProtection="0"/>
    <xf numFmtId="173" fontId="23" fillId="0" borderId="5" applyFont="0" applyFill="0" applyBorder="0" applyAlignment="0" applyProtection="0">
      <protection locked="0"/>
    </xf>
    <xf numFmtId="173" fontId="23" fillId="0" borderId="5" applyFont="0" applyFill="0" applyBorder="0" applyAlignment="0" applyProtection="0">
      <protection locked="0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30" fillId="0" borderId="0" applyFill="0" applyBorder="0" applyAlignment="0" applyProtection="0"/>
    <xf numFmtId="5" fontId="30" fillId="0" borderId="0" applyFill="0" applyBorder="0" applyAlignment="0" applyProtection="0"/>
    <xf numFmtId="188" fontId="4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35" fillId="0" borderId="1">
      <alignment horizontal="center"/>
      <protection locked="0"/>
    </xf>
    <xf numFmtId="1" fontId="36" fillId="0" borderId="5"/>
    <xf numFmtId="49" fontId="35" fillId="36" borderId="1">
      <alignment vertical="top"/>
      <protection locked="0"/>
    </xf>
    <xf numFmtId="0" fontId="35" fillId="0" borderId="5"/>
    <xf numFmtId="190" fontId="36" fillId="0" borderId="0">
      <alignment horizontal="left"/>
    </xf>
    <xf numFmtId="191" fontId="35" fillId="0" borderId="7">
      <protection locked="0"/>
    </xf>
    <xf numFmtId="3" fontId="4" fillId="0" borderId="0" applyFont="0" applyFill="0" applyBorder="0" applyAlignment="0" applyProtection="0">
      <protection hidden="1"/>
    </xf>
    <xf numFmtId="192" fontId="32" fillId="0" borderId="0">
      <protection hidden="1"/>
    </xf>
    <xf numFmtId="165" fontId="32" fillId="0" borderId="0" applyFont="0" applyFill="0" applyBorder="0" applyAlignment="0" applyProtection="0"/>
    <xf numFmtId="43" fontId="4" fillId="0" borderId="0" applyFill="0" applyAlignment="0" applyProtection="0"/>
    <xf numFmtId="43" fontId="4" fillId="0" borderId="0" applyFill="0" applyAlignment="0" applyProtection="0"/>
    <xf numFmtId="193" fontId="4" fillId="0" borderId="0">
      <alignment horizontal="center"/>
      <protection hidden="1"/>
    </xf>
    <xf numFmtId="0" fontId="37" fillId="0" borderId="0" applyNumberFormat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0" fontId="38" fillId="0" borderId="0"/>
    <xf numFmtId="194" fontId="23" fillId="0" borderId="0" applyFont="0" applyFill="0" applyBorder="0" applyAlignment="0" applyProtection="0">
      <protection locked="0"/>
    </xf>
    <xf numFmtId="194" fontId="23" fillId="0" borderId="0" applyFont="0" applyFill="0" applyBorder="0" applyAlignment="0" applyProtection="0">
      <protection locked="0"/>
    </xf>
    <xf numFmtId="0" fontId="39" fillId="13" borderId="0" applyNumberFormat="0" applyBorder="0" applyAlignment="0" applyProtection="0"/>
    <xf numFmtId="0" fontId="12" fillId="2" borderId="0" applyNumberFormat="0" applyBorder="0" applyAlignment="0" applyProtection="0"/>
    <xf numFmtId="0" fontId="31" fillId="33" borderId="0">
      <protection hidden="1"/>
    </xf>
    <xf numFmtId="195" fontId="34" fillId="0" borderId="0" applyFont="0" applyFill="0" applyBorder="0" applyAlignment="0" applyProtection="0"/>
    <xf numFmtId="0" fontId="40" fillId="0" borderId="8" applyNumberFormat="0" applyAlignment="0" applyProtection="0">
      <alignment horizontal="left" vertical="center"/>
    </xf>
    <xf numFmtId="0" fontId="40" fillId="0" borderId="9">
      <alignment horizontal="left" vertical="center"/>
    </xf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/>
    <xf numFmtId="0" fontId="48" fillId="37" borderId="0">
      <alignment horizontal="left" vertical="top"/>
    </xf>
    <xf numFmtId="196" fontId="34" fillId="0" borderId="0" applyFont="0" applyFill="0" applyBorder="0" applyAlignment="0" applyProtection="0"/>
    <xf numFmtId="197" fontId="34" fillId="0" borderId="5" applyFont="0" applyFill="0" applyBorder="0" applyAlignment="0" applyProtection="0"/>
    <xf numFmtId="197" fontId="34" fillId="0" borderId="5" applyFont="0" applyFill="0" applyBorder="0" applyAlignment="0" applyProtection="0"/>
    <xf numFmtId="198" fontId="23" fillId="0" borderId="0" applyFont="0" applyFill="0" applyBorder="0" applyAlignment="0" applyProtection="0">
      <protection locked="0"/>
    </xf>
    <xf numFmtId="198" fontId="23" fillId="0" borderId="0" applyFont="0" applyFill="0" applyBorder="0" applyAlignment="0" applyProtection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0" fontId="50" fillId="10" borderId="4" applyNumberFormat="0" applyAlignment="0" applyProtection="0"/>
    <xf numFmtId="199" fontId="23" fillId="0" borderId="0" applyFont="0" applyFill="0" applyBorder="0" applyAlignment="0" applyProtection="0">
      <protection locked="0"/>
    </xf>
    <xf numFmtId="199" fontId="23" fillId="0" borderId="0" applyFont="0" applyFill="0" applyBorder="0" applyAlignment="0" applyProtection="0">
      <protection locked="0"/>
    </xf>
    <xf numFmtId="0" fontId="51" fillId="0" borderId="15" applyNumberFormat="0" applyFill="0" applyAlignment="0" applyProtection="0"/>
    <xf numFmtId="49" fontId="35" fillId="0" borderId="16" applyAlignment="0">
      <alignment horizontal="left"/>
      <protection locked="0"/>
    </xf>
    <xf numFmtId="0" fontId="20" fillId="0" borderId="0" applyFont="0" applyFill="0" applyBorder="0" applyAlignment="0" applyProtection="0">
      <protection locked="0"/>
    </xf>
    <xf numFmtId="0" fontId="20" fillId="0" borderId="0" applyFont="0" applyFill="0" applyBorder="0" applyAlignment="0" applyProtection="0">
      <protection locked="0"/>
    </xf>
    <xf numFmtId="193" fontId="35" fillId="0" borderId="16">
      <protection locked="0"/>
    </xf>
    <xf numFmtId="184" fontId="34" fillId="0" borderId="0" applyFont="0" applyFill="0" applyBorder="0" applyAlignment="0" applyProtection="0"/>
    <xf numFmtId="200" fontId="23" fillId="0" borderId="0" applyFont="0" applyFill="0" applyBorder="0" applyAlignment="0" applyProtection="0">
      <protection locked="0"/>
    </xf>
    <xf numFmtId="200" fontId="23" fillId="0" borderId="0" applyFont="0" applyFill="0" applyBorder="0" applyAlignment="0" applyProtection="0">
      <protection locked="0"/>
    </xf>
    <xf numFmtId="201" fontId="23" fillId="0" borderId="0" applyFont="0" applyFill="0" applyBorder="0" applyAlignment="0" applyProtection="0">
      <protection locked="0"/>
    </xf>
    <xf numFmtId="201" fontId="23" fillId="0" borderId="0" applyFont="0" applyFill="0" applyBorder="0" applyAlignment="0" applyProtection="0">
      <protection locked="0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9" fontId="35" fillId="0" borderId="16" applyAlignment="0">
      <alignment horizontal="left"/>
      <protection locked="0"/>
    </xf>
    <xf numFmtId="0" fontId="23" fillId="0" borderId="0" applyFont="0" applyFill="0" applyBorder="0" applyAlignment="0" applyProtection="0">
      <protection locked="0"/>
    </xf>
    <xf numFmtId="0" fontId="23" fillId="0" borderId="0" applyFont="0" applyFill="0" applyBorder="0" applyAlignment="0" applyProtection="0">
      <protection locked="0"/>
    </xf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02" fontId="52" fillId="0" borderId="0" applyFont="0" applyFill="0" applyBorder="0" applyAlignment="0" applyProtection="0"/>
    <xf numFmtId="203" fontId="52" fillId="0" borderId="0" applyFont="0" applyFill="0" applyBorder="0" applyAlignment="0" applyProtection="0"/>
    <xf numFmtId="204" fontId="33" fillId="16" borderId="2" applyFont="0" applyFill="0" applyBorder="0" applyAlignment="0" applyProtection="0">
      <protection locked="0"/>
    </xf>
    <xf numFmtId="0" fontId="53" fillId="19" borderId="0" applyNumberFormat="0" applyBorder="0" applyAlignment="0" applyProtection="0"/>
    <xf numFmtId="0" fontId="13" fillId="3" borderId="0" applyNumberFormat="0" applyBorder="0" applyAlignment="0" applyProtection="0"/>
    <xf numFmtId="205" fontId="4" fillId="38" borderId="0" applyNumberFormat="0" applyFont="0" applyBorder="0" applyAlignment="0" applyProtection="0"/>
    <xf numFmtId="205" fontId="4" fillId="38" borderId="0" applyNumberFormat="0" applyFont="0" applyBorder="0" applyAlignment="0" applyProtection="0"/>
    <xf numFmtId="206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" fillId="0" borderId="0"/>
    <xf numFmtId="0" fontId="29" fillId="0" borderId="0"/>
    <xf numFmtId="0" fontId="4" fillId="0" borderId="17"/>
    <xf numFmtId="0" fontId="4" fillId="12" borderId="18" applyNumberFormat="0" applyFont="0" applyAlignment="0" applyProtection="0"/>
    <xf numFmtId="0" fontId="18" fillId="12" borderId="18" applyNumberFormat="0" applyFont="0" applyAlignment="0" applyProtection="0"/>
    <xf numFmtId="0" fontId="18" fillId="12" borderId="18" applyNumberFormat="0" applyFont="0" applyAlignment="0" applyProtection="0"/>
    <xf numFmtId="0" fontId="18" fillId="12" borderId="18" applyNumberFormat="0" applyFont="0" applyAlignment="0" applyProtection="0"/>
    <xf numFmtId="0" fontId="18" fillId="12" borderId="18" applyNumberFormat="0" applyFont="0" applyAlignment="0" applyProtection="0"/>
    <xf numFmtId="0" fontId="18" fillId="12" borderId="18" applyNumberFormat="0" applyFont="0" applyAlignment="0" applyProtection="0"/>
    <xf numFmtId="0" fontId="18" fillId="12" borderId="18" applyNumberFormat="0" applyFont="0" applyAlignment="0" applyProtection="0"/>
    <xf numFmtId="0" fontId="18" fillId="12" borderId="18" applyNumberFormat="0" applyFont="0" applyAlignment="0" applyProtection="0"/>
    <xf numFmtId="0" fontId="18" fillId="12" borderId="18" applyNumberFormat="0" applyFont="0" applyAlignment="0" applyProtection="0"/>
    <xf numFmtId="0" fontId="18" fillId="12" borderId="18" applyNumberFormat="0" applyFont="0" applyAlignment="0" applyProtection="0"/>
    <xf numFmtId="0" fontId="18" fillId="12" borderId="18" applyNumberFormat="0" applyFont="0" applyAlignment="0" applyProtection="0"/>
    <xf numFmtId="0" fontId="18" fillId="12" borderId="18" applyNumberFormat="0" applyFont="0" applyAlignment="0" applyProtection="0"/>
    <xf numFmtId="0" fontId="18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0" fontId="4" fillId="12" borderId="18" applyNumberFormat="0" applyFont="0" applyAlignment="0" applyProtection="0"/>
    <xf numFmtId="193" fontId="4" fillId="0" borderId="0" applyFont="0" applyBorder="0" applyAlignment="0">
      <protection hidden="1"/>
    </xf>
    <xf numFmtId="193" fontId="4" fillId="0" borderId="0" applyFont="0" applyBorder="0" applyAlignment="0">
      <protection hidden="1"/>
    </xf>
    <xf numFmtId="207" fontId="4" fillId="0" borderId="0" applyFont="0" applyFill="0" applyBorder="0" applyAlignment="0">
      <protection hidden="1"/>
    </xf>
    <xf numFmtId="207" fontId="4" fillId="0" borderId="0" applyFont="0" applyFill="0" applyBorder="0" applyAlignment="0">
      <protection hidden="1"/>
    </xf>
    <xf numFmtId="205" fontId="4" fillId="0" borderId="0">
      <protection hidden="1"/>
    </xf>
    <xf numFmtId="205" fontId="4" fillId="0" borderId="0">
      <protection hidden="1"/>
    </xf>
    <xf numFmtId="0" fontId="4" fillId="0" borderId="0"/>
    <xf numFmtId="0" fontId="4" fillId="0" borderId="0"/>
    <xf numFmtId="0" fontId="4" fillId="0" borderId="0"/>
    <xf numFmtId="0" fontId="4" fillId="0" borderId="0"/>
    <xf numFmtId="192" fontId="56" fillId="0" borderId="0"/>
    <xf numFmtId="0" fontId="57" fillId="16" borderId="19" applyNumberFormat="0" applyAlignment="0" applyProtection="0"/>
    <xf numFmtId="0" fontId="57" fillId="8" borderId="19" applyNumberFormat="0" applyAlignment="0" applyProtection="0"/>
    <xf numFmtId="0" fontId="57" fillId="8" borderId="19" applyNumberFormat="0" applyAlignment="0" applyProtection="0"/>
    <xf numFmtId="0" fontId="57" fillId="8" borderId="19" applyNumberFormat="0" applyAlignment="0" applyProtection="0"/>
    <xf numFmtId="0" fontId="57" fillId="8" borderId="19" applyNumberFormat="0" applyAlignment="0" applyProtection="0"/>
    <xf numFmtId="0" fontId="57" fillId="8" borderId="19" applyNumberFormat="0" applyAlignment="0" applyProtection="0"/>
    <xf numFmtId="0" fontId="57" fillId="8" borderId="19" applyNumberFormat="0" applyAlignment="0" applyProtection="0"/>
    <xf numFmtId="0" fontId="57" fillId="8" borderId="19" applyNumberFormat="0" applyAlignment="0" applyProtection="0"/>
    <xf numFmtId="0" fontId="57" fillId="8" borderId="19" applyNumberFormat="0" applyAlignment="0" applyProtection="0"/>
    <xf numFmtId="0" fontId="57" fillId="8" borderId="19" applyNumberFormat="0" applyAlignment="0" applyProtection="0"/>
    <xf numFmtId="0" fontId="57" fillId="8" borderId="19" applyNumberFormat="0" applyAlignment="0" applyProtection="0"/>
    <xf numFmtId="0" fontId="57" fillId="8" borderId="19" applyNumberFormat="0" applyAlignment="0" applyProtection="0"/>
    <xf numFmtId="0" fontId="57" fillId="8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0" fontId="57" fillId="16" borderId="19" applyNumberFormat="0" applyAlignment="0" applyProtection="0"/>
    <xf numFmtId="208" fontId="4" fillId="0" borderId="0">
      <protection hidden="1"/>
    </xf>
    <xf numFmtId="209" fontId="4" fillId="0" borderId="0">
      <protection hidden="1"/>
    </xf>
    <xf numFmtId="210" fontId="4" fillId="0" borderId="0">
      <protection hidden="1"/>
    </xf>
    <xf numFmtId="211" fontId="4" fillId="0" borderId="0">
      <protection hidden="1"/>
    </xf>
    <xf numFmtId="212" fontId="4" fillId="0" borderId="0">
      <protection hidden="1"/>
    </xf>
    <xf numFmtId="213" fontId="4" fillId="0" borderId="0">
      <protection hidden="1"/>
    </xf>
    <xf numFmtId="214" fontId="4" fillId="0" borderId="1">
      <protection hidden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58" fillId="0" borderId="0"/>
    <xf numFmtId="192" fontId="58" fillId="0" borderId="0"/>
    <xf numFmtId="173" fontId="25" fillId="0" borderId="0"/>
    <xf numFmtId="173" fontId="25" fillId="0" borderId="0"/>
    <xf numFmtId="215" fontId="59" fillId="0" borderId="0"/>
    <xf numFmtId="216" fontId="59" fillId="0" borderId="0"/>
    <xf numFmtId="206" fontId="59" fillId="0" borderId="0"/>
    <xf numFmtId="178" fontId="59" fillId="0" borderId="0"/>
    <xf numFmtId="217" fontId="59" fillId="0" borderId="0"/>
    <xf numFmtId="218" fontId="4" fillId="0" borderId="0"/>
    <xf numFmtId="219" fontId="4" fillId="0" borderId="0"/>
    <xf numFmtId="220" fontId="3" fillId="0" borderId="0"/>
    <xf numFmtId="221" fontId="3" fillId="0" borderId="0"/>
    <xf numFmtId="222" fontId="3" fillId="0" borderId="0"/>
    <xf numFmtId="223" fontId="60" fillId="0" borderId="0"/>
    <xf numFmtId="41" fontId="4" fillId="0" borderId="0" applyNumberFormat="0" applyFont="0" applyFill="0" applyBorder="0" applyAlignment="0"/>
    <xf numFmtId="1" fontId="60" fillId="0" borderId="0">
      <alignment horizontal="center"/>
    </xf>
    <xf numFmtId="41" fontId="4" fillId="0" borderId="0" applyNumberFormat="0" applyFont="0" applyFill="0" applyBorder="0" applyAlignment="0"/>
    <xf numFmtId="41" fontId="4" fillId="0" borderId="0" applyNumberFormat="0" applyFont="0" applyFill="0" applyBorder="0" applyAlignment="0"/>
    <xf numFmtId="1" fontId="61" fillId="0" borderId="16">
      <alignment horizontal="center"/>
      <protection locked="0"/>
    </xf>
    <xf numFmtId="224" fontId="33" fillId="16" borderId="2" applyFont="0" applyFill="0" applyBorder="0" applyAlignment="0" applyProtection="0">
      <protection locked="0"/>
    </xf>
    <xf numFmtId="225" fontId="34" fillId="0" borderId="5" applyFont="0" applyFill="0" applyBorder="0" applyAlignment="0" applyProtection="0"/>
    <xf numFmtId="225" fontId="34" fillId="0" borderId="5" applyFont="0" applyFill="0" applyBorder="0" applyAlignment="0" applyProtection="0"/>
    <xf numFmtId="226" fontId="34" fillId="0" borderId="5" applyFont="0" applyFill="0" applyBorder="0" applyAlignment="0" applyProtection="0"/>
    <xf numFmtId="226" fontId="34" fillId="0" borderId="5" applyFont="0" applyFill="0" applyBorder="0" applyAlignment="0" applyProtection="0"/>
    <xf numFmtId="227" fontId="34" fillId="0" borderId="5" applyFont="0" applyFill="0" applyBorder="0" applyAlignment="0" applyProtection="0"/>
    <xf numFmtId="227" fontId="34" fillId="0" borderId="5" applyFont="0" applyFill="0" applyBorder="0" applyAlignment="0" applyProtection="0"/>
    <xf numFmtId="228" fontId="34" fillId="0" borderId="5" applyFont="0" applyFill="0" applyBorder="0" applyAlignment="0" applyProtection="0"/>
    <xf numFmtId="228" fontId="34" fillId="0" borderId="5" applyFont="0" applyFill="0" applyBorder="0" applyAlignment="0" applyProtection="0"/>
    <xf numFmtId="229" fontId="25" fillId="0" borderId="0"/>
    <xf numFmtId="229" fontId="25" fillId="0" borderId="0"/>
    <xf numFmtId="230" fontId="34" fillId="0" borderId="5" applyFont="0" applyFill="0" applyBorder="0" applyAlignment="0" applyProtection="0"/>
    <xf numFmtId="230" fontId="34" fillId="0" borderId="5" applyFont="0" applyFill="0" applyBorder="0" applyAlignment="0" applyProtection="0"/>
    <xf numFmtId="231" fontId="25" fillId="0" borderId="0"/>
    <xf numFmtId="231" fontId="25" fillId="0" borderId="0"/>
    <xf numFmtId="173" fontId="62" fillId="0" borderId="0" applyBorder="0" applyAlignment="0" applyProtection="0"/>
    <xf numFmtId="173" fontId="62" fillId="0" borderId="0" applyBorder="0" applyAlignment="0" applyProtection="0"/>
    <xf numFmtId="1" fontId="36" fillId="0" borderId="0"/>
    <xf numFmtId="232" fontId="23" fillId="0" borderId="5" applyFont="0" applyFill="0" applyBorder="0" applyAlignment="0" applyProtection="0">
      <protection locked="0"/>
    </xf>
    <xf numFmtId="232" fontId="23" fillId="0" borderId="5" applyFont="0" applyFill="0" applyBorder="0" applyAlignment="0" applyProtection="0">
      <protection locked="0"/>
    </xf>
    <xf numFmtId="233" fontId="34" fillId="0" borderId="0" applyFont="0" applyFill="0" applyBorder="0" applyAlignment="0" applyProtection="0"/>
    <xf numFmtId="233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23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35" fontId="59" fillId="0" borderId="0"/>
    <xf numFmtId="0" fontId="38" fillId="0" borderId="20"/>
    <xf numFmtId="207" fontId="35" fillId="0" borderId="16">
      <protection locked="0"/>
    </xf>
    <xf numFmtId="236" fontId="3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Protection="0">
      <alignment horizontal="center"/>
    </xf>
    <xf numFmtId="0" fontId="64" fillId="0" borderId="0" applyNumberFormat="0" applyFill="0" applyBorder="0" applyProtection="0">
      <alignment horizontal="center"/>
    </xf>
    <xf numFmtId="0" fontId="63" fillId="0" borderId="0" applyNumberFormat="0" applyFill="0" applyBorder="0" applyProtection="0">
      <alignment horizontal="center"/>
    </xf>
    <xf numFmtId="0" fontId="63" fillId="0" borderId="0" applyNumberFormat="0" applyFill="0" applyBorder="0" applyProtection="0">
      <alignment horizontal="center"/>
    </xf>
    <xf numFmtId="4" fontId="64" fillId="0" borderId="0" applyFill="0" applyBorder="0" applyAlignment="0" applyProtection="0"/>
    <xf numFmtId="4" fontId="64" fillId="0" borderId="0" applyFill="0" applyBorder="0" applyAlignment="0" applyProtection="0"/>
    <xf numFmtId="4" fontId="65" fillId="0" borderId="0" applyFill="0" applyBorder="0" applyAlignment="0" applyProtection="0"/>
    <xf numFmtId="4" fontId="65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0" fontId="66" fillId="0" borderId="5" applyFont="0" applyBorder="0" applyProtection="0">
      <alignment horizontal="center"/>
      <protection locked="0"/>
    </xf>
    <xf numFmtId="0" fontId="67" fillId="0" borderId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" fillId="39" borderId="0">
      <alignment horizontal="left"/>
    </xf>
    <xf numFmtId="0" fontId="3" fillId="39" borderId="0">
      <alignment horizontal="left"/>
    </xf>
    <xf numFmtId="0" fontId="3" fillId="39" borderId="0">
      <alignment horizontal="left"/>
    </xf>
    <xf numFmtId="49" fontId="35" fillId="0" borderId="1">
      <alignment vertical="top"/>
      <protection locked="0"/>
    </xf>
    <xf numFmtId="0" fontId="70" fillId="0" borderId="21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1" fontId="4" fillId="0" borderId="0">
      <alignment horizontal="center"/>
    </xf>
    <xf numFmtId="238" fontId="59" fillId="0" borderId="1">
      <protection locked="0"/>
    </xf>
    <xf numFmtId="219" fontId="35" fillId="0" borderId="16">
      <protection locked="0"/>
    </xf>
    <xf numFmtId="239" fontId="35" fillId="0" borderId="1">
      <protection locked="0"/>
    </xf>
    <xf numFmtId="221" fontId="35" fillId="0" borderId="16">
      <protection locked="0"/>
    </xf>
    <xf numFmtId="239" fontId="35" fillId="0" borderId="16">
      <protection locked="0"/>
    </xf>
    <xf numFmtId="49" fontId="35" fillId="0" borderId="1">
      <alignment vertical="top"/>
      <protection locked="0"/>
    </xf>
    <xf numFmtId="240" fontId="35" fillId="0" borderId="16">
      <protection locked="0"/>
    </xf>
    <xf numFmtId="241" fontId="35" fillId="0" borderId="16">
      <protection locked="0"/>
    </xf>
    <xf numFmtId="242" fontId="61" fillId="0" borderId="16">
      <protection locked="0"/>
    </xf>
    <xf numFmtId="223" fontId="61" fillId="0" borderId="16">
      <protection locked="0"/>
    </xf>
    <xf numFmtId="243" fontId="61" fillId="0" borderId="16">
      <protection locked="0"/>
    </xf>
    <xf numFmtId="244" fontId="61" fillId="0" borderId="16">
      <protection locked="0"/>
    </xf>
    <xf numFmtId="49" fontId="35" fillId="0" borderId="16">
      <alignment horizontal="center"/>
      <protection locked="0"/>
    </xf>
    <xf numFmtId="49" fontId="35" fillId="0" borderId="16">
      <protection locked="0"/>
    </xf>
    <xf numFmtId="221" fontId="35" fillId="0" borderId="16">
      <protection locked="0"/>
    </xf>
    <xf numFmtId="245" fontId="35" fillId="0" borderId="16">
      <protection locked="0"/>
    </xf>
    <xf numFmtId="219" fontId="35" fillId="0" borderId="16">
      <protection locked="0"/>
    </xf>
    <xf numFmtId="221" fontId="35" fillId="0" borderId="1">
      <protection locked="0"/>
    </xf>
    <xf numFmtId="246" fontId="35" fillId="0" borderId="1">
      <protection locked="0"/>
    </xf>
    <xf numFmtId="43" fontId="35" fillId="0" borderId="1">
      <protection locked="0"/>
    </xf>
    <xf numFmtId="247" fontId="35" fillId="0" borderId="1">
      <protection locked="0"/>
    </xf>
    <xf numFmtId="243" fontId="61" fillId="0" borderId="16">
      <protection locked="0"/>
    </xf>
    <xf numFmtId="245" fontId="35" fillId="0" borderId="16">
      <protection locked="0"/>
    </xf>
    <xf numFmtId="217" fontId="61" fillId="0" borderId="16">
      <protection locked="0"/>
    </xf>
    <xf numFmtId="49" fontId="35" fillId="34" borderId="16" applyAlignment="0">
      <alignment horizontal="left"/>
      <protection locked="0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74" fillId="0" borderId="0" applyNumberFormat="0" applyFill="0" applyBorder="0" applyProtection="0">
      <alignment horizontal="left"/>
    </xf>
    <xf numFmtId="0" fontId="74" fillId="0" borderId="0" applyNumberFormat="0" applyFill="0" applyBorder="0" applyProtection="0">
      <alignment horizontal="left"/>
    </xf>
    <xf numFmtId="0" fontId="75" fillId="0" borderId="0" applyNumberFormat="0" applyFill="0" applyBorder="0" applyProtection="0">
      <alignment horizontal="left"/>
    </xf>
    <xf numFmtId="0" fontId="75" fillId="0" borderId="0" applyNumberFormat="0" applyFill="0" applyBorder="0" applyProtection="0">
      <alignment horizontal="left"/>
    </xf>
    <xf numFmtId="168" fontId="76" fillId="0" borderId="0" applyNumberFormat="0" applyFill="0" applyBorder="0" applyProtection="0">
      <alignment horizontal="left"/>
      <protection locked="0"/>
    </xf>
    <xf numFmtId="168" fontId="76" fillId="0" borderId="0" applyNumberFormat="0" applyFill="0" applyBorder="0" applyProtection="0">
      <alignment horizontal="left"/>
      <protection locked="0"/>
    </xf>
    <xf numFmtId="168" fontId="77" fillId="0" borderId="0" applyNumberFormat="0" applyFill="0" applyBorder="0" applyProtection="0">
      <alignment horizontal="left"/>
      <protection locked="0"/>
    </xf>
    <xf numFmtId="168" fontId="77" fillId="0" borderId="0" applyNumberFormat="0" applyFill="0" applyBorder="0" applyProtection="0">
      <alignment horizontal="left"/>
      <protection locked="0"/>
    </xf>
    <xf numFmtId="168" fontId="78" fillId="0" borderId="0" applyNumberFormat="0" applyFill="0" applyBorder="0" applyProtection="0">
      <alignment horizontal="left"/>
      <protection locked="0"/>
    </xf>
    <xf numFmtId="168" fontId="78" fillId="0" borderId="0" applyNumberFormat="0" applyFill="0" applyBorder="0" applyProtection="0">
      <alignment horizontal="left"/>
      <protection locked="0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168" fontId="77" fillId="0" borderId="0" applyNumberFormat="0" applyFill="0" applyBorder="0" applyProtection="0">
      <alignment horizontal="left"/>
      <protection locked="0"/>
    </xf>
    <xf numFmtId="168" fontId="77" fillId="0" borderId="0" applyNumberFormat="0" applyFill="0" applyBorder="0" applyProtection="0">
      <alignment horizontal="left"/>
      <protection locked="0"/>
    </xf>
    <xf numFmtId="168" fontId="78" fillId="0" borderId="0" applyNumberFormat="0" applyFill="0" applyBorder="0" applyProtection="0">
      <alignment horizontal="left"/>
      <protection locked="0"/>
    </xf>
    <xf numFmtId="168" fontId="78" fillId="0" borderId="0" applyNumberFormat="0" applyFill="0" applyBorder="0" applyProtection="0">
      <alignment horizontal="left"/>
      <protection locked="0"/>
    </xf>
    <xf numFmtId="168" fontId="77" fillId="0" borderId="0" applyNumberFormat="0" applyFill="0" applyBorder="0" applyProtection="0">
      <alignment horizontal="left"/>
      <protection locked="0"/>
    </xf>
    <xf numFmtId="168" fontId="77" fillId="0" borderId="0" applyNumberFormat="0" applyFill="0" applyBorder="0" applyProtection="0">
      <alignment horizontal="left"/>
      <protection locked="0"/>
    </xf>
    <xf numFmtId="168" fontId="78" fillId="0" borderId="0" applyNumberFormat="0" applyFill="0" applyBorder="0" applyProtection="0">
      <alignment horizontal="left"/>
      <protection locked="0"/>
    </xf>
    <xf numFmtId="168" fontId="78" fillId="0" borderId="0" applyNumberFormat="0" applyFill="0" applyBorder="0" applyProtection="0">
      <alignment horizontal="left"/>
      <protection locked="0"/>
    </xf>
    <xf numFmtId="168" fontId="77" fillId="0" borderId="0" applyNumberFormat="0" applyFill="0" applyBorder="0" applyProtection="0">
      <alignment horizontal="left"/>
      <protection locked="0"/>
    </xf>
    <xf numFmtId="168" fontId="77" fillId="0" borderId="0" applyNumberFormat="0" applyFill="0" applyBorder="0" applyProtection="0">
      <alignment horizontal="left"/>
      <protection locked="0"/>
    </xf>
    <xf numFmtId="168" fontId="78" fillId="0" borderId="0" applyNumberFormat="0" applyFill="0" applyBorder="0" applyProtection="0">
      <alignment horizontal="left"/>
      <protection locked="0"/>
    </xf>
    <xf numFmtId="168" fontId="78" fillId="0" borderId="0" applyNumberFormat="0" applyFill="0" applyBorder="0" applyProtection="0">
      <alignment horizontal="left"/>
      <protection locked="0"/>
    </xf>
    <xf numFmtId="168" fontId="77" fillId="0" borderId="0" applyNumberFormat="0" applyFill="0" applyBorder="0" applyProtection="0">
      <alignment horizontal="left"/>
      <protection locked="0"/>
    </xf>
    <xf numFmtId="168" fontId="77" fillId="0" borderId="0" applyNumberFormat="0" applyFill="0" applyBorder="0" applyProtection="0">
      <alignment horizontal="left"/>
      <protection locked="0"/>
    </xf>
    <xf numFmtId="168" fontId="78" fillId="0" borderId="0" applyNumberFormat="0" applyFill="0" applyBorder="0" applyProtection="0">
      <alignment horizontal="left"/>
      <protection locked="0"/>
    </xf>
    <xf numFmtId="168" fontId="78" fillId="0" borderId="0" applyNumberFormat="0" applyFill="0" applyBorder="0" applyProtection="0">
      <alignment horizontal="left"/>
      <protection locked="0"/>
    </xf>
    <xf numFmtId="168" fontId="77" fillId="0" borderId="0" applyNumberFormat="0" applyFill="0" applyBorder="0" applyProtection="0">
      <alignment horizontal="left"/>
      <protection locked="0"/>
    </xf>
    <xf numFmtId="168" fontId="77" fillId="0" borderId="0" applyNumberFormat="0" applyFill="0" applyBorder="0" applyProtection="0">
      <alignment horizontal="left"/>
      <protection locked="0"/>
    </xf>
    <xf numFmtId="168" fontId="78" fillId="0" borderId="0" applyNumberFormat="0" applyFill="0" applyBorder="0" applyProtection="0">
      <alignment horizontal="left"/>
      <protection locked="0"/>
    </xf>
    <xf numFmtId="168" fontId="78" fillId="0" borderId="0" applyNumberFormat="0" applyFill="0" applyBorder="0" applyProtection="0">
      <alignment horizontal="left"/>
      <protection locked="0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168" fontId="77" fillId="0" borderId="0" applyNumberFormat="0" applyFill="0" applyBorder="0" applyProtection="0">
      <alignment horizontal="left"/>
      <protection locked="0"/>
    </xf>
    <xf numFmtId="168" fontId="77" fillId="0" borderId="0" applyNumberFormat="0" applyFill="0" applyBorder="0" applyProtection="0">
      <alignment horizontal="left"/>
      <protection locked="0"/>
    </xf>
    <xf numFmtId="0" fontId="36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168" fontId="74" fillId="0" borderId="0" applyNumberFormat="0" applyFill="0" applyBorder="0" applyProtection="0">
      <alignment horizontal="left"/>
      <protection locked="0"/>
    </xf>
    <xf numFmtId="168" fontId="74" fillId="0" borderId="0" applyNumberFormat="0" applyFill="0" applyBorder="0" applyProtection="0">
      <alignment horizontal="left"/>
      <protection locked="0"/>
    </xf>
    <xf numFmtId="168" fontId="75" fillId="0" borderId="0" applyNumberFormat="0" applyFill="0" applyBorder="0" applyProtection="0">
      <alignment horizontal="left"/>
      <protection locked="0"/>
    </xf>
    <xf numFmtId="168" fontId="75" fillId="0" borderId="0" applyNumberFormat="0" applyFill="0" applyBorder="0" applyProtection="0">
      <alignment horizontal="left"/>
      <protection locked="0"/>
    </xf>
    <xf numFmtId="168" fontId="76" fillId="0" borderId="0" applyNumberFormat="0" applyFill="0" applyBorder="0" applyProtection="0">
      <alignment horizontal="left"/>
      <protection locked="0"/>
    </xf>
    <xf numFmtId="168" fontId="76" fillId="0" borderId="0" applyNumberFormat="0" applyFill="0" applyBorder="0" applyProtection="0">
      <alignment horizontal="left"/>
      <protection locked="0"/>
    </xf>
    <xf numFmtId="168" fontId="77" fillId="0" borderId="0" applyNumberFormat="0" applyFill="0" applyBorder="0" applyProtection="0">
      <alignment horizontal="left"/>
      <protection locked="0"/>
    </xf>
    <xf numFmtId="168" fontId="77" fillId="0" borderId="0" applyNumberFormat="0" applyFill="0" applyBorder="0" applyProtection="0">
      <alignment horizontal="left"/>
      <protection locked="0"/>
    </xf>
    <xf numFmtId="168" fontId="78" fillId="0" borderId="0" applyNumberFormat="0" applyFill="0" applyBorder="0" applyProtection="0">
      <alignment horizontal="left"/>
      <protection locked="0"/>
    </xf>
    <xf numFmtId="168" fontId="78" fillId="0" borderId="0" applyNumberFormat="0" applyFill="0" applyBorder="0" applyProtection="0">
      <alignment horizontal="left"/>
      <protection locked="0"/>
    </xf>
    <xf numFmtId="168" fontId="79" fillId="0" borderId="0" applyNumberFormat="0" applyFill="0" applyBorder="0" applyAlignment="0" applyProtection="0">
      <alignment horizontal="center"/>
    </xf>
    <xf numFmtId="168" fontId="79" fillId="0" borderId="0" applyNumberFormat="0" applyFill="0" applyBorder="0" applyAlignment="0" applyProtection="0">
      <alignment horizontal="center"/>
    </xf>
    <xf numFmtId="0" fontId="4" fillId="0" borderId="23" applyBorder="0">
      <protection locked="0"/>
    </xf>
    <xf numFmtId="0" fontId="4" fillId="0" borderId="23" applyBorder="0">
      <protection locked="0"/>
    </xf>
    <xf numFmtId="0" fontId="80" fillId="40" borderId="1"/>
    <xf numFmtId="192" fontId="81" fillId="41" borderId="0" applyNumberFormat="0" applyFont="0" applyBorder="0" applyAlignment="0" applyProtection="0">
      <alignment horizontal="center"/>
    </xf>
    <xf numFmtId="248" fontId="33" fillId="16" borderId="2" applyFont="0" applyFill="0" applyBorder="0" applyAlignment="0" applyProtection="0">
      <protection locked="0"/>
    </xf>
    <xf numFmtId="0" fontId="82" fillId="0" borderId="0" applyNumberFormat="0" applyFill="0" applyBorder="0" applyAlignment="0" applyProtection="0"/>
    <xf numFmtId="0" fontId="35" fillId="39" borderId="5"/>
    <xf numFmtId="49" fontId="35" fillId="0" borderId="1">
      <alignment horizontal="center"/>
      <protection locked="0"/>
    </xf>
    <xf numFmtId="0" fontId="83" fillId="0" borderId="0" applyNumberFormat="0" applyFill="0" applyBorder="0" applyAlignment="0" applyProtection="0"/>
    <xf numFmtId="0" fontId="4" fillId="0" borderId="0"/>
    <xf numFmtId="0" fontId="85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0" fontId="6" fillId="0" borderId="0" xfId="0" applyFont="1" applyFill="1"/>
    <xf numFmtId="10" fontId="6" fillId="0" borderId="0" xfId="0" applyNumberFormat="1" applyFont="1" applyFill="1"/>
    <xf numFmtId="164" fontId="6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3" fontId="0" fillId="0" borderId="0" xfId="0" applyNumberFormat="1"/>
    <xf numFmtId="0" fontId="6" fillId="0" borderId="0" xfId="0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1" fontId="4" fillId="0" borderId="0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2" xfId="0" applyNumberFormat="1" applyFont="1" applyBorder="1" applyAlignment="1">
      <alignment horizontal="right"/>
    </xf>
    <xf numFmtId="166" fontId="0" fillId="0" borderId="0" xfId="0" applyNumberFormat="1"/>
    <xf numFmtId="166" fontId="6" fillId="0" borderId="0" xfId="0" applyNumberFormat="1" applyFont="1" applyFill="1"/>
    <xf numFmtId="164" fontId="3" fillId="0" borderId="0" xfId="0" applyNumberFormat="1" applyFont="1" applyAlignment="1">
      <alignment wrapText="1"/>
    </xf>
    <xf numFmtId="1" fontId="0" fillId="0" borderId="0" xfId="0" applyNumberFormat="1"/>
    <xf numFmtId="164" fontId="7" fillId="0" borderId="0" xfId="0" applyNumberFormat="1" applyFont="1" applyAlignment="1">
      <alignment wrapText="1"/>
    </xf>
    <xf numFmtId="164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center" vertical="center" wrapText="1"/>
    </xf>
    <xf numFmtId="42" fontId="6" fillId="0" borderId="0" xfId="0" applyNumberFormat="1" applyFont="1" applyFill="1"/>
    <xf numFmtId="42" fontId="6" fillId="0" borderId="0" xfId="0" applyNumberFormat="1" applyFont="1" applyFill="1" applyAlignment="1">
      <alignment wrapText="1"/>
    </xf>
    <xf numFmtId="164" fontId="4" fillId="0" borderId="0" xfId="0" applyNumberFormat="1" applyFont="1" applyAlignment="1">
      <alignment wrapText="1"/>
    </xf>
    <xf numFmtId="0" fontId="6" fillId="0" borderId="0" xfId="0" applyFont="1" applyFill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67" fontId="6" fillId="0" borderId="0" xfId="0" applyNumberFormat="1" applyFont="1" applyFill="1"/>
    <xf numFmtId="167" fontId="6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wrapText="1"/>
    </xf>
    <xf numFmtId="2" fontId="4" fillId="0" borderId="0" xfId="0" applyNumberFormat="1" applyFont="1" applyAlignment="1">
      <alignment horizontal="right"/>
    </xf>
    <xf numFmtId="0" fontId="6" fillId="0" borderId="0" xfId="0" quotePrefix="1" applyFont="1" applyFill="1"/>
    <xf numFmtId="0" fontId="11" fillId="0" borderId="0" xfId="0" applyFont="1"/>
    <xf numFmtId="164" fontId="6" fillId="0" borderId="0" xfId="0" quotePrefix="1" applyNumberFormat="1" applyFont="1" applyFill="1"/>
    <xf numFmtId="249" fontId="16" fillId="7" borderId="0" xfId="6" applyNumberFormat="1" applyFill="1"/>
    <xf numFmtId="249" fontId="16" fillId="7" borderId="0" xfId="6" applyNumberFormat="1" applyFill="1" applyBorder="1"/>
    <xf numFmtId="249" fontId="16" fillId="42" borderId="0" xfId="6" applyNumberFormat="1" applyFont="1" applyFill="1"/>
    <xf numFmtId="164" fontId="2" fillId="0" borderId="0" xfId="1" applyNumberFormat="1" applyAlignment="1" applyProtection="1">
      <alignment wrapText="1"/>
    </xf>
    <xf numFmtId="164" fontId="2" fillId="0" borderId="0" xfId="1" applyNumberFormat="1" applyFill="1" applyAlignment="1" applyProtection="1">
      <alignment wrapText="1"/>
    </xf>
    <xf numFmtId="0" fontId="2" fillId="0" borderId="0" xfId="1" applyAlignment="1" applyProtection="1">
      <alignment wrapText="1"/>
    </xf>
    <xf numFmtId="3" fontId="4" fillId="0" borderId="0" xfId="624" applyNumberFormat="1" applyFont="1" applyAlignment="1">
      <alignment horizontal="center"/>
    </xf>
    <xf numFmtId="3" fontId="4" fillId="0" borderId="2" xfId="624" applyNumberFormat="1" applyFont="1" applyBorder="1" applyAlignment="1">
      <alignment horizontal="center"/>
    </xf>
    <xf numFmtId="3" fontId="4" fillId="0" borderId="0" xfId="625" applyNumberFormat="1" applyFont="1" applyAlignment="1">
      <alignment horizontal="center"/>
    </xf>
  </cellXfs>
  <cellStyles count="627">
    <cellStyle name="20% - Accent1 2" xfId="11"/>
    <cellStyle name="20% - Accent1 3" xfId="12"/>
    <cellStyle name="20% - Accent2 2" xfId="13"/>
    <cellStyle name="20% - Accent2 3" xfId="14"/>
    <cellStyle name="20% - Accent3 2" xfId="15"/>
    <cellStyle name="20% - Accent3 3" xfId="16"/>
    <cellStyle name="20% - Accent4 2" xfId="17"/>
    <cellStyle name="20% - Accent4 3" xfId="18"/>
    <cellStyle name="20% - Accent5 2" xfId="19"/>
    <cellStyle name="20% - Accent6 2" xfId="20"/>
    <cellStyle name="40% - Accent1 2" xfId="21"/>
    <cellStyle name="40% - Accent1 3" xfId="22"/>
    <cellStyle name="40% - Accent2 2" xfId="23"/>
    <cellStyle name="40% - Accent3 2" xfId="24"/>
    <cellStyle name="40% - Accent3 3" xfId="25"/>
    <cellStyle name="40% - Accent4 2" xfId="26"/>
    <cellStyle name="40% - Accent4 3" xfId="27"/>
    <cellStyle name="40% - Accent5 2" xfId="28"/>
    <cellStyle name="40% - Accent6 2" xfId="29"/>
    <cellStyle name="40% - Accent6 3" xfId="30"/>
    <cellStyle name="60% - Accent1 2" xfId="31"/>
    <cellStyle name="60% - Accent1 3" xfId="32"/>
    <cellStyle name="60% - Accent2 2" xfId="33"/>
    <cellStyle name="60% - Accent3 2" xfId="34"/>
    <cellStyle name="60% - Accent3 3" xfId="35"/>
    <cellStyle name="60% - Accent4 2" xfId="36"/>
    <cellStyle name="60% - Accent4 3" xfId="37"/>
    <cellStyle name="60% - Accent5 2" xfId="38"/>
    <cellStyle name="60% - Accent6 2" xfId="39"/>
    <cellStyle name="60% - Accent6 3" xfId="40"/>
    <cellStyle name="Accent1 2" xfId="41"/>
    <cellStyle name="Accent1 3" xfId="42"/>
    <cellStyle name="Accent1 4" xfId="5"/>
    <cellStyle name="Accent2 2" xfId="43"/>
    <cellStyle name="Accent2 3" xfId="44"/>
    <cellStyle name="Accent2 4" xfId="6"/>
    <cellStyle name="Accent3 2" xfId="45"/>
    <cellStyle name="Accent3 3" xfId="46"/>
    <cellStyle name="Accent4 2" xfId="47"/>
    <cellStyle name="Accent4 3" xfId="48"/>
    <cellStyle name="Accent5 2" xfId="49"/>
    <cellStyle name="Accent6 2" xfId="50"/>
    <cellStyle name="ADF" xfId="51"/>
    <cellStyle name="ADF 2" xfId="52"/>
    <cellStyle name="Bad 2" xfId="53"/>
    <cellStyle name="Bad 3" xfId="54"/>
    <cellStyle name="Bit" xfId="55"/>
    <cellStyle name="Bit 2" xfId="56"/>
    <cellStyle name="Calc" xfId="57"/>
    <cellStyle name="Calc 2" xfId="58"/>
    <cellStyle name="Calculation 2" xfId="59"/>
    <cellStyle name="Calculation 2 2" xfId="60"/>
    <cellStyle name="Calculation 2 2 2" xfId="61"/>
    <cellStyle name="Calculation 2 2 3" xfId="62"/>
    <cellStyle name="Calculation 2 2 4" xfId="63"/>
    <cellStyle name="Calculation 2 2 5" xfId="64"/>
    <cellStyle name="Calculation 2 3" xfId="65"/>
    <cellStyle name="Calculation 2 3 2" xfId="66"/>
    <cellStyle name="Calculation 2 3 3" xfId="67"/>
    <cellStyle name="Calculation 2 3 4" xfId="68"/>
    <cellStyle name="Calculation 2 3 5" xfId="69"/>
    <cellStyle name="Calculation 2 4" xfId="70"/>
    <cellStyle name="Calculation 2 4 2" xfId="71"/>
    <cellStyle name="Calculation 2 4 3" xfId="72"/>
    <cellStyle name="Calculation 2 4 4" xfId="73"/>
    <cellStyle name="Calculation 2 4 5" xfId="74"/>
    <cellStyle name="Calculation 2 5" xfId="75"/>
    <cellStyle name="Calculation 2 6" xfId="76"/>
    <cellStyle name="Calculation 2 7" xfId="77"/>
    <cellStyle name="Calculation 2 8" xfId="78"/>
    <cellStyle name="Calculation 2 9" xfId="79"/>
    <cellStyle name="Calculation 3" xfId="80"/>
    <cellStyle name="Calculation 3 2" xfId="81"/>
    <cellStyle name="Calculation 3 3" xfId="82"/>
    <cellStyle name="Calculation 3 4" xfId="83"/>
    <cellStyle name="Calculation 3 5" xfId="84"/>
    <cellStyle name="Calculation 4" xfId="85"/>
    <cellStyle name="Calculation 4 2" xfId="86"/>
    <cellStyle name="Calculation 4 3" xfId="87"/>
    <cellStyle name="Calculation 4 4" xfId="88"/>
    <cellStyle name="Calculation 4 5" xfId="89"/>
    <cellStyle name="Calculation 5" xfId="90"/>
    <cellStyle name="Calculation 5 2" xfId="91"/>
    <cellStyle name="Calculation 5 3" xfId="92"/>
    <cellStyle name="Calculation 5 4" xfId="93"/>
    <cellStyle name="Calculation 5 5" xfId="94"/>
    <cellStyle name="Calculation 6" xfId="95"/>
    <cellStyle name="Calculation 6 2" xfId="96"/>
    <cellStyle name="Calculation 6 3" xfId="97"/>
    <cellStyle name="Calculation 6 4" xfId="98"/>
    <cellStyle name="Calculation 6 5" xfId="99"/>
    <cellStyle name="Calculation 7" xfId="100"/>
    <cellStyle name="CCF" xfId="101"/>
    <cellStyle name="CCF 2" xfId="102"/>
    <cellStyle name="CDU1" xfId="103"/>
    <cellStyle name="CDU1 2" xfId="104"/>
    <cellStyle name="CDU1ADF" xfId="105"/>
    <cellStyle name="CDU1ADF 2" xfId="106"/>
    <cellStyle name="CDU1Atres" xfId="107"/>
    <cellStyle name="CDU1Atres 2" xfId="108"/>
    <cellStyle name="CDU1Kero" xfId="109"/>
    <cellStyle name="CDU1Kero 2" xfId="110"/>
    <cellStyle name="CDU1OHds" xfId="111"/>
    <cellStyle name="CDU1OHds 2" xfId="112"/>
    <cellStyle name="CDU1Tot" xfId="113"/>
    <cellStyle name="CDU1Tot 2" xfId="114"/>
    <cellStyle name="CDU2" xfId="115"/>
    <cellStyle name="CDU2 2" xfId="116"/>
    <cellStyle name="CDU2ADF" xfId="117"/>
    <cellStyle name="CDU2ADF 2" xfId="118"/>
    <cellStyle name="CDU2Atres" xfId="119"/>
    <cellStyle name="CDU2Atres 2" xfId="120"/>
    <cellStyle name="CDU2Kero" xfId="121"/>
    <cellStyle name="CDU2Kero 2" xfId="122"/>
    <cellStyle name="CDU2OHds" xfId="123"/>
    <cellStyle name="CDU2OHds 2" xfId="124"/>
    <cellStyle name="CDU2Tot" xfId="125"/>
    <cellStyle name="CDU2Tot 2" xfId="126"/>
    <cellStyle name="Center" xfId="127"/>
    <cellStyle name="Check Cell 2" xfId="128"/>
    <cellStyle name="Comma  - Style1" xfId="129"/>
    <cellStyle name="Comma  - Style2" xfId="130"/>
    <cellStyle name="Comma  - Style3" xfId="131"/>
    <cellStyle name="Comma  - Style4" xfId="132"/>
    <cellStyle name="Comma  - Style5" xfId="133"/>
    <cellStyle name="Comma  - Style6" xfId="134"/>
    <cellStyle name="Comma  - Style7" xfId="135"/>
    <cellStyle name="Comma  - Style8" xfId="136"/>
    <cellStyle name="Comma [-]" xfId="137"/>
    <cellStyle name="Comma [-] 2" xfId="138"/>
    <cellStyle name="Comma [0M_Data Base_DllChange_Calculate" xfId="139"/>
    <cellStyle name="Comma [1]" xfId="140"/>
    <cellStyle name="Comma [1] 2" xfId="141"/>
    <cellStyle name="Comma [2]" xfId="142"/>
    <cellStyle name="Comma [2] 2" xfId="143"/>
    <cellStyle name="Comma [Blank]" xfId="144"/>
    <cellStyle name="Comma [Blank] 2" xfId="145"/>
    <cellStyle name="Comma 2" xfId="146"/>
    <cellStyle name="Comma 3" xfId="147"/>
    <cellStyle name="Comma 4" xfId="148"/>
    <cellStyle name="Comma 5" xfId="149"/>
    <cellStyle name="Comma 6" xfId="8"/>
    <cellStyle name="Comma0" xfId="150"/>
    <cellStyle name="Comma0 2" xfId="151"/>
    <cellStyle name="Consultant Unprotected" xfId="152"/>
    <cellStyle name="COPY" xfId="153"/>
    <cellStyle name="Copy1_" xfId="154"/>
    <cellStyle name="CR_yld" xfId="155"/>
    <cellStyle name="Crd_yld" xfId="156"/>
    <cellStyle name="CRF" xfId="157"/>
    <cellStyle name="CRF 2" xfId="158"/>
    <cellStyle name="CRNaph" xfId="159"/>
    <cellStyle name="CRNaph 2" xfId="160"/>
    <cellStyle name="CRPara" xfId="161"/>
    <cellStyle name="CRPara 2" xfId="162"/>
    <cellStyle name="Crude" xfId="163"/>
    <cellStyle name="Crude 2" xfId="164"/>
    <cellStyle name="Currency [0]OChart1" xfId="165"/>
    <cellStyle name="Currency [0]OChart1 2" xfId="166"/>
    <cellStyle name="Currency [0]OData Base" xfId="167"/>
    <cellStyle name="Currency [0]OData Base 2" xfId="168"/>
    <cellStyle name="Currency [0]ORegister_Functions" xfId="169"/>
    <cellStyle name="Currency 2" xfId="170"/>
    <cellStyle name="Currency 3" xfId="10"/>
    <cellStyle name="Currency 4" xfId="171"/>
    <cellStyle name="Currency0" xfId="172"/>
    <cellStyle name="Currency0 2" xfId="173"/>
    <cellStyle name="CurrencyOData Base_Heat Balance Options Dialog Box" xfId="174"/>
    <cellStyle name="CurrencyOPMSConsts_2" xfId="175"/>
    <cellStyle name="CurrencyOVIEW" xfId="176"/>
    <cellStyle name="CurrencyOVIEW 2" xfId="177"/>
    <cellStyle name="Curr_x001c_Ÿh" xfId="178"/>
    <cellStyle name="Curr_x001c_Ÿh 2" xfId="179"/>
    <cellStyle name="Date" xfId="180"/>
    <cellStyle name="DC" xfId="181"/>
    <cellStyle name="DC2 comment" xfId="182"/>
    <cellStyle name="DCC" xfId="183"/>
    <cellStyle name="DCMessage" xfId="184"/>
    <cellStyle name="Dens" xfId="185"/>
    <cellStyle name="dp0,-" xfId="186"/>
    <cellStyle name="dp1" xfId="187"/>
    <cellStyle name="dp1,-" xfId="188"/>
    <cellStyle name="dp2,-" xfId="189"/>
    <cellStyle name="dp2,- 2" xfId="190"/>
    <cellStyle name="ElecEff" xfId="191"/>
    <cellStyle name="Explanatory Text 2" xfId="192"/>
    <cellStyle name="Fixed" xfId="193"/>
    <cellStyle name="Fixed 2" xfId="194"/>
    <cellStyle name="form" xfId="195"/>
    <cellStyle name="Fuel" xfId="196"/>
    <cellStyle name="Fuel 2" xfId="197"/>
    <cellStyle name="Good 2" xfId="198"/>
    <cellStyle name="Good 3" xfId="199"/>
    <cellStyle name="GreenDCC" xfId="200"/>
    <cellStyle name="H2_Bal" xfId="201"/>
    <cellStyle name="Header1" xfId="202"/>
    <cellStyle name="Header2" xfId="203"/>
    <cellStyle name="Heading 1 2" xfId="204"/>
    <cellStyle name="Heading 1 2 2" xfId="205"/>
    <cellStyle name="Heading 1 2 2 2" xfId="206"/>
    <cellStyle name="Heading 1 2 3" xfId="207"/>
    <cellStyle name="Heading 1 3" xfId="208"/>
    <cellStyle name="Heading 2 2" xfId="209"/>
    <cellStyle name="Heading 2 2 2" xfId="210"/>
    <cellStyle name="Heading 2 2 2 2" xfId="211"/>
    <cellStyle name="Heading 2 2 3" xfId="212"/>
    <cellStyle name="Heading 2 3" xfId="213"/>
    <cellStyle name="Heading 3 2" xfId="214"/>
    <cellStyle name="Heading 3 3" xfId="215"/>
    <cellStyle name="Heading 4 2" xfId="216"/>
    <cellStyle name="Heading 4 3" xfId="217"/>
    <cellStyle name="Hidden" xfId="218"/>
    <cellStyle name="highlight" xfId="219"/>
    <cellStyle name="HYD_yld" xfId="220"/>
    <cellStyle name="HYDSulp" xfId="221"/>
    <cellStyle name="HYDSulp 2" xfId="222"/>
    <cellStyle name="HYF" xfId="223"/>
    <cellStyle name="HYF 2" xfId="224"/>
    <cellStyle name="Hyperlink" xfId="1" builtinId="8"/>
    <cellStyle name="Hyperlink 2" xfId="225"/>
    <cellStyle name="Hyperlink 3" xfId="623"/>
    <cellStyle name="Input 2" xfId="226"/>
    <cellStyle name="Input 2 2" xfId="227"/>
    <cellStyle name="Input 2 3" xfId="228"/>
    <cellStyle name="Input 2 4" xfId="229"/>
    <cellStyle name="Input 2 5" xfId="230"/>
    <cellStyle name="Input 3" xfId="231"/>
    <cellStyle name="Input 3 2" xfId="232"/>
    <cellStyle name="Input 3 3" xfId="233"/>
    <cellStyle name="Input 3 4" xfId="234"/>
    <cellStyle name="Input 3 5" xfId="235"/>
    <cellStyle name="Input 4" xfId="236"/>
    <cellStyle name="Input 4 2" xfId="237"/>
    <cellStyle name="Input 4 3" xfId="238"/>
    <cellStyle name="Input 4 4" xfId="239"/>
    <cellStyle name="Input 4 5" xfId="240"/>
    <cellStyle name="Input 5" xfId="241"/>
    <cellStyle name="Input 5 2" xfId="242"/>
    <cellStyle name="Input 5 3" xfId="243"/>
    <cellStyle name="Input 5 4" xfId="244"/>
    <cellStyle name="Input 5 5" xfId="245"/>
    <cellStyle name="Input 6" xfId="246"/>
    <cellStyle name="Input 6 2" xfId="247"/>
    <cellStyle name="Input 6 3" xfId="248"/>
    <cellStyle name="Input 6 4" xfId="249"/>
    <cellStyle name="Input 6 5" xfId="250"/>
    <cellStyle name="Input 7" xfId="251"/>
    <cellStyle name="Jet" xfId="252"/>
    <cellStyle name="Jet 2" xfId="253"/>
    <cellStyle name="Linked Cell 2" xfId="254"/>
    <cellStyle name="LNum" xfId="255"/>
    <cellStyle name="LPG" xfId="256"/>
    <cellStyle name="LPG 2" xfId="257"/>
    <cellStyle name="LPress" xfId="258"/>
    <cellStyle name="Lub_yld" xfId="259"/>
    <cellStyle name="Lube" xfId="260"/>
    <cellStyle name="Lube 2" xfId="261"/>
    <cellStyle name="LubeC" xfId="262"/>
    <cellStyle name="LubeC 2" xfId="263"/>
    <cellStyle name="Millares [0]_Calc out" xfId="264"/>
    <cellStyle name="Millares_Calc out" xfId="265"/>
    <cellStyle name="Milliers [0]_TEMPLATE" xfId="266"/>
    <cellStyle name="Milliers_TEMPLATE" xfId="267"/>
    <cellStyle name="MNum" xfId="268"/>
    <cellStyle name="Mogas" xfId="269"/>
    <cellStyle name="Mogas 2" xfId="270"/>
    <cellStyle name="Moneda [0]_Calc out" xfId="271"/>
    <cellStyle name="Moneda_Calc out" xfId="272"/>
    <cellStyle name="Monétaire [0]_TEMPLATE" xfId="273"/>
    <cellStyle name="Monétaire_TEMPLATE" xfId="274"/>
    <cellStyle name="Ms_yld" xfId="275"/>
    <cellStyle name="Neutral 2" xfId="276"/>
    <cellStyle name="Neutral 3" xfId="277"/>
    <cellStyle name="New" xfId="278"/>
    <cellStyle name="New 2" xfId="279"/>
    <cellStyle name="Normal" xfId="0" builtinId="0"/>
    <cellStyle name="Normal - Style1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19" xfId="290"/>
    <cellStyle name="Normal 2" xfId="2"/>
    <cellStyle name="Normal 2 2" xfId="292"/>
    <cellStyle name="Normal 2 3" xfId="7"/>
    <cellStyle name="Normal 2 4" xfId="291"/>
    <cellStyle name="Normal 20" xfId="293"/>
    <cellStyle name="Normal 21" xfId="294"/>
    <cellStyle name="Normal 22" xfId="295"/>
    <cellStyle name="Normal 23" xfId="296"/>
    <cellStyle name="Normal 24" xfId="297"/>
    <cellStyle name="Normal 25" xfId="298"/>
    <cellStyle name="Normal 26" xfId="299"/>
    <cellStyle name="Normal 27" xfId="300"/>
    <cellStyle name="Normal 28" xfId="301"/>
    <cellStyle name="Normal 29" xfId="302"/>
    <cellStyle name="Normal 3" xfId="3"/>
    <cellStyle name="Normal 3 2" xfId="303"/>
    <cellStyle name="Normal 30" xfId="304"/>
    <cellStyle name="Normal 31" xfId="305"/>
    <cellStyle name="Normal 32" xfId="306"/>
    <cellStyle name="Normal 33" xfId="4"/>
    <cellStyle name="Normal 34" xfId="624"/>
    <cellStyle name="Normal 35" xfId="625"/>
    <cellStyle name="Normal 4" xfId="307"/>
    <cellStyle name="Normal 5" xfId="308"/>
    <cellStyle name="Normal 6" xfId="309"/>
    <cellStyle name="Normal 7" xfId="310"/>
    <cellStyle name="Normal 8" xfId="311"/>
    <cellStyle name="Normal 9" xfId="9"/>
    <cellStyle name="Note 2" xfId="312"/>
    <cellStyle name="Note 2 2" xfId="313"/>
    <cellStyle name="Note 2 2 2" xfId="314"/>
    <cellStyle name="Note 2 2 3" xfId="315"/>
    <cellStyle name="Note 2 2 4" xfId="316"/>
    <cellStyle name="Note 2 3" xfId="317"/>
    <cellStyle name="Note 2 3 2" xfId="318"/>
    <cellStyle name="Note 2 3 3" xfId="319"/>
    <cellStyle name="Note 2 3 4" xfId="320"/>
    <cellStyle name="Note 2 4" xfId="321"/>
    <cellStyle name="Note 2 4 2" xfId="322"/>
    <cellStyle name="Note 2 4 3" xfId="323"/>
    <cellStyle name="Note 2 4 4" xfId="324"/>
    <cellStyle name="Note 2 5" xfId="325"/>
    <cellStyle name="Note 2 6" xfId="326"/>
    <cellStyle name="Note 2 7" xfId="327"/>
    <cellStyle name="Note 3" xfId="328"/>
    <cellStyle name="Note 3 2" xfId="329"/>
    <cellStyle name="Note 3 3" xfId="330"/>
    <cellStyle name="Note 3 4" xfId="331"/>
    <cellStyle name="Note 4" xfId="332"/>
    <cellStyle name="Note 4 2" xfId="333"/>
    <cellStyle name="Note 4 3" xfId="334"/>
    <cellStyle name="Note 4 4" xfId="335"/>
    <cellStyle name="Note 5" xfId="336"/>
    <cellStyle name="Note 5 2" xfId="337"/>
    <cellStyle name="Note 5 3" xfId="338"/>
    <cellStyle name="Note 5 4" xfId="339"/>
    <cellStyle name="Note 6" xfId="340"/>
    <cellStyle name="Note 6 2" xfId="341"/>
    <cellStyle name="Note 6 3" xfId="342"/>
    <cellStyle name="Note 6 4" xfId="343"/>
    <cellStyle name="Note 6 5" xfId="344"/>
    <cellStyle name="Note 7" xfId="345"/>
    <cellStyle name="NoZero" xfId="346"/>
    <cellStyle name="NoZero 2" xfId="347"/>
    <cellStyle name="NoZeroFixed1" xfId="348"/>
    <cellStyle name="NoZeroFixed1 2" xfId="349"/>
    <cellStyle name="NoZeroFixed2" xfId="350"/>
    <cellStyle name="NoZeroFixed2 2" xfId="351"/>
    <cellStyle name="Num1" xfId="352"/>
    <cellStyle name="Num1 2" xfId="353"/>
    <cellStyle name="Num2" xfId="354"/>
    <cellStyle name="Num2 2" xfId="355"/>
    <cellStyle name="NUMB1D" xfId="356"/>
    <cellStyle name="Output 2" xfId="357"/>
    <cellStyle name="Output 2 2" xfId="358"/>
    <cellStyle name="Output 2 2 2" xfId="359"/>
    <cellStyle name="Output 2 2 3" xfId="360"/>
    <cellStyle name="Output 2 2 4" xfId="361"/>
    <cellStyle name="Output 2 3" xfId="362"/>
    <cellStyle name="Output 2 3 2" xfId="363"/>
    <cellStyle name="Output 2 3 3" xfId="364"/>
    <cellStyle name="Output 2 3 4" xfId="365"/>
    <cellStyle name="Output 2 4" xfId="366"/>
    <cellStyle name="Output 2 4 2" xfId="367"/>
    <cellStyle name="Output 2 4 3" xfId="368"/>
    <cellStyle name="Output 2 4 4" xfId="369"/>
    <cellStyle name="Output 2 5" xfId="370"/>
    <cellStyle name="Output 2 6" xfId="371"/>
    <cellStyle name="Output 2 7" xfId="372"/>
    <cellStyle name="Output 3" xfId="373"/>
    <cellStyle name="Output 3 2" xfId="374"/>
    <cellStyle name="Output 3 3" xfId="375"/>
    <cellStyle name="Output 3 4" xfId="376"/>
    <cellStyle name="Output 4" xfId="377"/>
    <cellStyle name="Output 4 2" xfId="378"/>
    <cellStyle name="Output 4 3" xfId="379"/>
    <cellStyle name="Output 4 4" xfId="380"/>
    <cellStyle name="Output 5" xfId="381"/>
    <cellStyle name="Output 5 2" xfId="382"/>
    <cellStyle name="Output 5 3" xfId="383"/>
    <cellStyle name="Output 5 4" xfId="384"/>
    <cellStyle name="Output 6" xfId="385"/>
    <cellStyle name="Output 6 2" xfId="386"/>
    <cellStyle name="Output 6 3" xfId="387"/>
    <cellStyle name="Output 6 4" xfId="388"/>
    <cellStyle name="Output 6 5" xfId="389"/>
    <cellStyle name="Output 7" xfId="390"/>
    <cellStyle name="P $,(0)" xfId="391"/>
    <cellStyle name="P $,(2)" xfId="392"/>
    <cellStyle name="P, (0)" xfId="393"/>
    <cellStyle name="P, (1)" xfId="394"/>
    <cellStyle name="P, (2)" xfId="395"/>
    <cellStyle name="P, (3)" xfId="396"/>
    <cellStyle name="P, [0]" xfId="397"/>
    <cellStyle name="Percent 2" xfId="398"/>
    <cellStyle name="Percent 2 2" xfId="399"/>
    <cellStyle name="Percent 2 3" xfId="400"/>
    <cellStyle name="Percent 3" xfId="401"/>
    <cellStyle name="Percent 3 2" xfId="626"/>
    <cellStyle name="Percent 4" xfId="402"/>
    <cellStyle name="Percent 5" xfId="403"/>
    <cellStyle name="Plan" xfId="404"/>
    <cellStyle name="Plan 2" xfId="405"/>
    <cellStyle name="PPU" xfId="406"/>
    <cellStyle name="PPU 2" xfId="407"/>
    <cellStyle name="Pr Fixed (0)" xfId="408"/>
    <cellStyle name="Pr Fixed (1)" xfId="409"/>
    <cellStyle name="Pr Fixed (2)" xfId="410"/>
    <cellStyle name="Pr Fixed (3)" xfId="411"/>
    <cellStyle name="Pr, -0" xfId="412"/>
    <cellStyle name="Prot $,(0)" xfId="413"/>
    <cellStyle name="Prot $,(2)" xfId="414"/>
    <cellStyle name="Prot Fixed (1)" xfId="415"/>
    <cellStyle name="Prot, (0)" xfId="416"/>
    <cellStyle name="Prot, Fixed (2)" xfId="417"/>
    <cellStyle name="Prot, Fixed (3)" xfId="418"/>
    <cellStyle name="Protected" xfId="419"/>
    <cellStyle name="Protected 0" xfId="420"/>
    <cellStyle name="Protected 2" xfId="421"/>
    <cellStyle name="Protected_CASE CONTROLS" xfId="422"/>
    <cellStyle name="Quarter" xfId="423"/>
    <cellStyle name="RCU_yld" xfId="424"/>
    <cellStyle name="RCUCCR" xfId="425"/>
    <cellStyle name="RCUCCR 2" xfId="426"/>
    <cellStyle name="RCUDens" xfId="427"/>
    <cellStyle name="RCUDens 2" xfId="428"/>
    <cellStyle name="RCUKV100" xfId="429"/>
    <cellStyle name="RCUKV100 2" xfId="430"/>
    <cellStyle name="RCUNi" xfId="431"/>
    <cellStyle name="RCUNi 2" xfId="432"/>
    <cellStyle name="RCUNitr" xfId="433"/>
    <cellStyle name="RCUNitr 2" xfId="434"/>
    <cellStyle name="RCUSulp" xfId="435"/>
    <cellStyle name="RCUSulp 2" xfId="436"/>
    <cellStyle name="RCUVABP" xfId="437"/>
    <cellStyle name="RCUVABP 2" xfId="438"/>
    <cellStyle name="RCUVan" xfId="439"/>
    <cellStyle name="RCUVan 2" xfId="440"/>
    <cellStyle name="RedDC" xfId="441"/>
    <cellStyle name="Residue" xfId="442"/>
    <cellStyle name="Residue 2" xfId="443"/>
    <cellStyle name="S_Make" xfId="444"/>
    <cellStyle name="S_Make 2" xfId="445"/>
    <cellStyle name="S_Make_April 21 2004" xfId="446"/>
    <cellStyle name="S_Make_April 21 2004 2" xfId="447"/>
    <cellStyle name="S_Make_aprjul4" xfId="448"/>
    <cellStyle name="S_Make_aprjul4 2" xfId="449"/>
    <cellStyle name="S_Make_aprjul4a" xfId="450"/>
    <cellStyle name="S_Make_aprjul4a 2" xfId="451"/>
    <cellStyle name="S_Make_AugNov2" xfId="452"/>
    <cellStyle name="S_Make_AugNov2 2" xfId="453"/>
    <cellStyle name="S_Make_August 9 2006" xfId="454"/>
    <cellStyle name="S_Make_August 9 2006 2" xfId="455"/>
    <cellStyle name="S_Make_Exposure Management" xfId="456"/>
    <cellStyle name="S_Make_Exposure Management 2" xfId="457"/>
    <cellStyle name="S_Make_June 21 2006" xfId="458"/>
    <cellStyle name="S_Make_June 21 2006 2" xfId="459"/>
    <cellStyle name="S_Make_JunSep4" xfId="460"/>
    <cellStyle name="S_Make_JunSep4 2" xfId="461"/>
    <cellStyle name="S_Make_M1" xfId="462"/>
    <cellStyle name="S_Make_M1 2" xfId="463"/>
    <cellStyle name="S_Make_Pecking Order" xfId="464"/>
    <cellStyle name="S_Make_Pecking Order 2" xfId="465"/>
    <cellStyle name="S_Make_SepDec2b" xfId="466"/>
    <cellStyle name="S_Make_SepDec2b 2" xfId="467"/>
    <cellStyle name="Scientific" xfId="468"/>
    <cellStyle name="Shell" xfId="469"/>
    <cellStyle name="SPress" xfId="470"/>
    <cellStyle name="Standard_A" xfId="471"/>
    <cellStyle name="Style 1" xfId="472"/>
    <cellStyle name="Style 1 2" xfId="473"/>
    <cellStyle name="Style 22" xfId="474"/>
    <cellStyle name="Style 22 2" xfId="475"/>
    <cellStyle name="Style 23" xfId="476"/>
    <cellStyle name="Style 23 2" xfId="477"/>
    <cellStyle name="Style 24" xfId="478"/>
    <cellStyle name="Style 24 2" xfId="479"/>
    <cellStyle name="Style 26" xfId="480"/>
    <cellStyle name="Style 26 2" xfId="481"/>
    <cellStyle name="Style 27" xfId="482"/>
    <cellStyle name="Style 27 2" xfId="483"/>
    <cellStyle name="Style 47" xfId="484"/>
    <cellStyle name="Style 47 2" xfId="485"/>
    <cellStyle name="Style 48" xfId="486"/>
    <cellStyle name="Style 48 2" xfId="487"/>
    <cellStyle name="Supress" xfId="488"/>
    <cellStyle name="Text" xfId="489"/>
    <cellStyle name="Title 2" xfId="490"/>
    <cellStyle name="Title 3" xfId="491"/>
    <cellStyle name="Title Shade" xfId="492"/>
    <cellStyle name="Title Shade Average" xfId="493"/>
    <cellStyle name="Title Shade Caps" xfId="494"/>
    <cellStyle name="TorF" xfId="495"/>
    <cellStyle name="Total 2" xfId="496"/>
    <cellStyle name="Total 2 2" xfId="497"/>
    <cellStyle name="Total 2 2 2" xfId="498"/>
    <cellStyle name="Total 2 2 3" xfId="499"/>
    <cellStyle name="Total 2 2 4" xfId="500"/>
    <cellStyle name="Total 2 2 5" xfId="501"/>
    <cellStyle name="Total 2 3" xfId="502"/>
    <cellStyle name="Total 2 3 2" xfId="503"/>
    <cellStyle name="Total 2 3 3" xfId="504"/>
    <cellStyle name="Total 2 3 4" xfId="505"/>
    <cellStyle name="Total 2 3 5" xfId="506"/>
    <cellStyle name="Total 2 4" xfId="507"/>
    <cellStyle name="Total 2 4 2" xfId="508"/>
    <cellStyle name="Total 2 4 3" xfId="509"/>
    <cellStyle name="Total 2 4 4" xfId="510"/>
    <cellStyle name="Total 2 4 5" xfId="511"/>
    <cellStyle name="Total 2 5" xfId="512"/>
    <cellStyle name="Total 2 6" xfId="513"/>
    <cellStyle name="Total 2 7" xfId="514"/>
    <cellStyle name="Total 3" xfId="515"/>
    <cellStyle name="Total 3 2" xfId="516"/>
    <cellStyle name="Total 3 3" xfId="517"/>
    <cellStyle name="Total 3 4" xfId="518"/>
    <cellStyle name="Total 4" xfId="519"/>
    <cellStyle name="Total 4 2" xfId="520"/>
    <cellStyle name="Total 4 3" xfId="521"/>
    <cellStyle name="Total 4 4" xfId="522"/>
    <cellStyle name="Total 5" xfId="523"/>
    <cellStyle name="Total 5 2" xfId="524"/>
    <cellStyle name="Total 5 3" xfId="525"/>
    <cellStyle name="Total 5 4" xfId="526"/>
    <cellStyle name="Total 5 5" xfId="527"/>
    <cellStyle name="Total 6" xfId="528"/>
    <cellStyle name="UnitID" xfId="529"/>
    <cellStyle name="Unp $,(0)" xfId="530"/>
    <cellStyle name="Unp $,(2)" xfId="531"/>
    <cellStyle name="Unp Comma (0)" xfId="532"/>
    <cellStyle name="Unp Comma [0]" xfId="533"/>
    <cellStyle name="Unp Comma 0" xfId="534"/>
    <cellStyle name="Unp comment" xfId="535"/>
    <cellStyle name="Unp Fixed (0)" xfId="536"/>
    <cellStyle name="Unp Fixed (1)" xfId="537"/>
    <cellStyle name="Unp Fixed (2)" xfId="538"/>
    <cellStyle name="Unp Fixed (3)" xfId="539"/>
    <cellStyle name="Unp Fixed (4)" xfId="540"/>
    <cellStyle name="Unp Fixed-1" xfId="541"/>
    <cellStyle name="Unp Gen" xfId="542"/>
    <cellStyle name="Unp Name" xfId="543"/>
    <cellStyle name="Unp NegComma [0]" xfId="544"/>
    <cellStyle name="Unp Percent" xfId="545"/>
    <cellStyle name="Unp Pos$, [2]" xfId="546"/>
    <cellStyle name="Unp PosComma [0]" xfId="547"/>
    <cellStyle name="Unp PosFixed [1]" xfId="548"/>
    <cellStyle name="Unp PosFixed [2]" xfId="549"/>
    <cellStyle name="Unp PosFixed [3]" xfId="550"/>
    <cellStyle name="Unp PosFixed [4]" xfId="551"/>
    <cellStyle name="Unp PosPercent" xfId="552"/>
    <cellStyle name="Unp, -0" xfId="553"/>
    <cellStyle name="Unprotected" xfId="554"/>
    <cellStyle name="uopRpmL01" xfId="555"/>
    <cellStyle name="uopRpmL01 2" xfId="556"/>
    <cellStyle name="uopRpmL02" xfId="557"/>
    <cellStyle name="uopRpmL02 2" xfId="558"/>
    <cellStyle name="uopRpmL03" xfId="559"/>
    <cellStyle name="uopRpmL03 2" xfId="560"/>
    <cellStyle name="uopRpmL04" xfId="561"/>
    <cellStyle name="uopRpmL04 2" xfId="562"/>
    <cellStyle name="uopRpmL05" xfId="563"/>
    <cellStyle name="uopRpmL05 2" xfId="564"/>
    <cellStyle name="uopRpmL06" xfId="565"/>
    <cellStyle name="uopRpmL06 2" xfId="566"/>
    <cellStyle name="uopRpmL07" xfId="567"/>
    <cellStyle name="uopRpmL07 2" xfId="568"/>
    <cellStyle name="uopRpmL08" xfId="569"/>
    <cellStyle name="uopRpmL08 2" xfId="570"/>
    <cellStyle name="uopRpmL09" xfId="571"/>
    <cellStyle name="uopRpmL09 2" xfId="572"/>
    <cellStyle name="uopRpmL1" xfId="573"/>
    <cellStyle name="uopRpmL1 2" xfId="574"/>
    <cellStyle name="uopRpmL10" xfId="575"/>
    <cellStyle name="uopRpmL10 2" xfId="576"/>
    <cellStyle name="uopRpmL11" xfId="577"/>
    <cellStyle name="uopRpmL11 2" xfId="578"/>
    <cellStyle name="uopRpmL12" xfId="579"/>
    <cellStyle name="uopRpmL12 2" xfId="580"/>
    <cellStyle name="uopRpmL13" xfId="581"/>
    <cellStyle name="uopRpmL13 2" xfId="582"/>
    <cellStyle name="uopRpmL14" xfId="583"/>
    <cellStyle name="uopRpmL14 2" xfId="584"/>
    <cellStyle name="uopRpmL15" xfId="585"/>
    <cellStyle name="uopRpmL15 2" xfId="586"/>
    <cellStyle name="uopRpmL16" xfId="587"/>
    <cellStyle name="uopRpmL16 2" xfId="588"/>
    <cellStyle name="uopRpmL17" xfId="589"/>
    <cellStyle name="uopRpmL17 2" xfId="590"/>
    <cellStyle name="uopRpmL18" xfId="591"/>
    <cellStyle name="uopRpmL18 2" xfId="592"/>
    <cellStyle name="uopRpmL19" xfId="593"/>
    <cellStyle name="uopRpmL19 2" xfId="594"/>
    <cellStyle name="uopRpmL2" xfId="595"/>
    <cellStyle name="uopRpmL2 2" xfId="596"/>
    <cellStyle name="uopRpmL20" xfId="597"/>
    <cellStyle name="uopRpmL20 2" xfId="598"/>
    <cellStyle name="uopRpmL3" xfId="599"/>
    <cellStyle name="uopRpmL3 2" xfId="600"/>
    <cellStyle name="uopRpmL4" xfId="601"/>
    <cellStyle name="uopRpmL4 2" xfId="602"/>
    <cellStyle name="uopRpmL5" xfId="603"/>
    <cellStyle name="uopRpmL5 2" xfId="604"/>
    <cellStyle name="uopRpmL6" xfId="605"/>
    <cellStyle name="uopRpmL6 2" xfId="606"/>
    <cellStyle name="uopRpmL7" xfId="607"/>
    <cellStyle name="uopRpmL7 2" xfId="608"/>
    <cellStyle name="uopRpmL8" xfId="609"/>
    <cellStyle name="uopRpmL8 2" xfId="610"/>
    <cellStyle name="uopRpmL9" xfId="611"/>
    <cellStyle name="uopRpmL9 2" xfId="612"/>
    <cellStyle name="uopRpmLE" xfId="613"/>
    <cellStyle name="uopRpmLE 2" xfId="614"/>
    <cellStyle name="User Entry" xfId="615"/>
    <cellStyle name="User Entry 2" xfId="616"/>
    <cellStyle name="User_Free" xfId="617"/>
    <cellStyle name="Value_Out_Of_Range" xfId="618"/>
    <cellStyle name="Vol_yld" xfId="619"/>
    <cellStyle name="Warning Text 2" xfId="620"/>
    <cellStyle name="YellowDCC" xfId="621"/>
    <cellStyle name="YorN" xfId="622"/>
  </cellStyles>
  <dxfs count="0"/>
  <tableStyles count="0" defaultTableStyle="TableStyleMedium2" defaultPivotStyle="PivotStyleMedium9"/>
  <colors>
    <mruColors>
      <color rgb="FFF7923F"/>
      <color rgb="FF5BD4FF"/>
      <color rgb="FF2FF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California's Mystery Gasoline Surcharge - January 2000 to</a:t>
            </a:r>
            <a:r>
              <a:rPr lang="en-US" sz="1600" baseline="0">
                <a:solidFill>
                  <a:schemeClr val="tx1"/>
                </a:solidFill>
              </a:rPr>
              <a:t> April 2019</a:t>
            </a:r>
            <a:endParaRPr lang="en-US" sz="1600">
              <a:solidFill>
                <a:schemeClr val="tx1"/>
              </a:solidFill>
            </a:endParaRPr>
          </a:p>
          <a:p>
            <a:pPr>
              <a:defRPr/>
            </a:pPr>
            <a:r>
              <a:rPr lang="en-US" sz="1600">
                <a:solidFill>
                  <a:schemeClr val="tx1"/>
                </a:solidFill>
              </a:rPr>
              <a:t>(unexplained price premium versus US in real 2017 dollars per gallon)</a:t>
            </a:r>
          </a:p>
        </c:rich>
      </c:tx>
      <c:layout>
        <c:manualLayout>
          <c:xMode val="edge"/>
          <c:yMode val="edge"/>
          <c:x val="0.1494893208001217"/>
          <c:y val="1.2104018311695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Monthly Average Mystery Surcharge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'Gasoline prices and Tax Info'!$A$3:$A$233</c:f>
              <c:strCache>
                <c:ptCount val="229"/>
                <c:pt idx="5">
                  <c:v>2000</c:v>
                </c:pt>
                <c:pt idx="12">
                  <c:v>---</c:v>
                </c:pt>
                <c:pt idx="17">
                  <c:v>2001</c:v>
                </c:pt>
                <c:pt idx="24">
                  <c:v>---</c:v>
                </c:pt>
                <c:pt idx="29">
                  <c:v>2002</c:v>
                </c:pt>
                <c:pt idx="36">
                  <c:v>---</c:v>
                </c:pt>
                <c:pt idx="41">
                  <c:v>2003</c:v>
                </c:pt>
                <c:pt idx="48">
                  <c:v>---</c:v>
                </c:pt>
                <c:pt idx="53">
                  <c:v>2004</c:v>
                </c:pt>
                <c:pt idx="60">
                  <c:v>---</c:v>
                </c:pt>
                <c:pt idx="65">
                  <c:v>2005</c:v>
                </c:pt>
                <c:pt idx="72">
                  <c:v>---</c:v>
                </c:pt>
                <c:pt idx="77">
                  <c:v>2006</c:v>
                </c:pt>
                <c:pt idx="84">
                  <c:v>---</c:v>
                </c:pt>
                <c:pt idx="89">
                  <c:v>2007</c:v>
                </c:pt>
                <c:pt idx="96">
                  <c:v>---</c:v>
                </c:pt>
                <c:pt idx="101">
                  <c:v>2008</c:v>
                </c:pt>
                <c:pt idx="108">
                  <c:v>---</c:v>
                </c:pt>
                <c:pt idx="113">
                  <c:v>2009</c:v>
                </c:pt>
                <c:pt idx="120">
                  <c:v>---</c:v>
                </c:pt>
                <c:pt idx="125">
                  <c:v>2010</c:v>
                </c:pt>
                <c:pt idx="132">
                  <c:v>---</c:v>
                </c:pt>
                <c:pt idx="137">
                  <c:v>2011</c:v>
                </c:pt>
                <c:pt idx="144">
                  <c:v>---</c:v>
                </c:pt>
                <c:pt idx="149">
                  <c:v>2012</c:v>
                </c:pt>
                <c:pt idx="156">
                  <c:v>---</c:v>
                </c:pt>
                <c:pt idx="161">
                  <c:v>2013</c:v>
                </c:pt>
                <c:pt idx="168">
                  <c:v>---</c:v>
                </c:pt>
                <c:pt idx="173">
                  <c:v>2014</c:v>
                </c:pt>
                <c:pt idx="180">
                  <c:v>---</c:v>
                </c:pt>
                <c:pt idx="185">
                  <c:v>2015</c:v>
                </c:pt>
                <c:pt idx="192">
                  <c:v>---</c:v>
                </c:pt>
                <c:pt idx="197">
                  <c:v>2016</c:v>
                </c:pt>
                <c:pt idx="204">
                  <c:v>---</c:v>
                </c:pt>
                <c:pt idx="209">
                  <c:v>2017</c:v>
                </c:pt>
                <c:pt idx="216">
                  <c:v>---</c:v>
                </c:pt>
                <c:pt idx="221">
                  <c:v>2018</c:v>
                </c:pt>
                <c:pt idx="228">
                  <c:v>---</c:v>
                </c:pt>
              </c:strCache>
            </c:strRef>
          </c:cat>
          <c:val>
            <c:numRef>
              <c:f>'Gasoline prices and Tax Info'!$AD$3:$AD$234</c:f>
              <c:numCache>
                <c:formatCode>"$"#,##0.00</c:formatCode>
                <c:ptCount val="232"/>
                <c:pt idx="0">
                  <c:v>-0.13861534466060535</c:v>
                </c:pt>
                <c:pt idx="1">
                  <c:v>-0.15840948270418218</c:v>
                </c:pt>
                <c:pt idx="2">
                  <c:v>7.5637396847700808E-2</c:v>
                </c:pt>
                <c:pt idx="3">
                  <c:v>0.15358700950862086</c:v>
                </c:pt>
                <c:pt idx="4">
                  <c:v>-2.8935742380068838E-2</c:v>
                </c:pt>
                <c:pt idx="5">
                  <c:v>-0.30208750429513787</c:v>
                </c:pt>
                <c:pt idx="6">
                  <c:v>-4.2237807041209878E-2</c:v>
                </c:pt>
                <c:pt idx="7">
                  <c:v>4.2865199286310031E-2</c:v>
                </c:pt>
                <c:pt idx="8">
                  <c:v>0.13013240944943907</c:v>
                </c:pt>
                <c:pt idx="9">
                  <c:v>0.1374919515758824</c:v>
                </c:pt>
                <c:pt idx="10">
                  <c:v>9.3355875031854496E-2</c:v>
                </c:pt>
                <c:pt idx="11">
                  <c:v>8.1362503630468722E-2</c:v>
                </c:pt>
                <c:pt idx="12">
                  <c:v>2.7905254451110377E-3</c:v>
                </c:pt>
                <c:pt idx="13">
                  <c:v>5.044598793571483E-2</c:v>
                </c:pt>
                <c:pt idx="14">
                  <c:v>0.19480276214515713</c:v>
                </c:pt>
                <c:pt idx="15">
                  <c:v>0.11856520657283758</c:v>
                </c:pt>
                <c:pt idx="16">
                  <c:v>0.11125084374763591</c:v>
                </c:pt>
                <c:pt idx="17">
                  <c:v>0.21233571480579327</c:v>
                </c:pt>
                <c:pt idx="18">
                  <c:v>0.28579770741433802</c:v>
                </c:pt>
                <c:pt idx="19">
                  <c:v>-1.7848694538013257E-2</c:v>
                </c:pt>
                <c:pt idx="20">
                  <c:v>-2.2844137435444705E-2</c:v>
                </c:pt>
                <c:pt idx="21">
                  <c:v>0.12572608341324143</c:v>
                </c:pt>
                <c:pt idx="22">
                  <c:v>7.4575342366514835E-2</c:v>
                </c:pt>
                <c:pt idx="23">
                  <c:v>-8.1967442919904793E-2</c:v>
                </c:pt>
                <c:pt idx="24">
                  <c:v>-0.1196277054258869</c:v>
                </c:pt>
                <c:pt idx="25">
                  <c:v>-2.0025442274263132E-3</c:v>
                </c:pt>
                <c:pt idx="26">
                  <c:v>5.980309085520525E-2</c:v>
                </c:pt>
                <c:pt idx="27">
                  <c:v>4.7270459346610651E-2</c:v>
                </c:pt>
                <c:pt idx="28">
                  <c:v>-4.8343105047219236E-3</c:v>
                </c:pt>
                <c:pt idx="29">
                  <c:v>3.5844935626414519E-2</c:v>
                </c:pt>
                <c:pt idx="30">
                  <c:v>3.4426953574527228E-2</c:v>
                </c:pt>
                <c:pt idx="31">
                  <c:v>1.7441040260852431E-2</c:v>
                </c:pt>
                <c:pt idx="32">
                  <c:v>-1.2998677038127159E-3</c:v>
                </c:pt>
                <c:pt idx="33">
                  <c:v>-0.13643441108869703</c:v>
                </c:pt>
                <c:pt idx="34">
                  <c:v>-3.1210246210246286E-2</c:v>
                </c:pt>
                <c:pt idx="35">
                  <c:v>-4.0968992884150422E-2</c:v>
                </c:pt>
                <c:pt idx="36">
                  <c:v>-4.0316516804298874E-2</c:v>
                </c:pt>
                <c:pt idx="37">
                  <c:v>7.9995730357385122E-3</c:v>
                </c:pt>
                <c:pt idx="38">
                  <c:v>0.3030740158201074</c:v>
                </c:pt>
                <c:pt idx="39">
                  <c:v>0.3770253638164518</c:v>
                </c:pt>
                <c:pt idx="40">
                  <c:v>0.23142284209523409</c:v>
                </c:pt>
                <c:pt idx="41">
                  <c:v>0.12863327410870087</c:v>
                </c:pt>
                <c:pt idx="42">
                  <c:v>7.1133772611292612E-2</c:v>
                </c:pt>
                <c:pt idx="43">
                  <c:v>8.3412423265911861E-2</c:v>
                </c:pt>
                <c:pt idx="44">
                  <c:v>0.21027865912824784</c:v>
                </c:pt>
                <c:pt idx="45">
                  <c:v>6.0626160288959986E-2</c:v>
                </c:pt>
                <c:pt idx="46">
                  <c:v>3.8349048963640976E-4</c:v>
                </c:pt>
                <c:pt idx="47">
                  <c:v>-3.268882552306325E-2</c:v>
                </c:pt>
                <c:pt idx="48">
                  <c:v>-0.11118112330314318</c:v>
                </c:pt>
                <c:pt idx="49">
                  <c:v>4.7549728049728304E-2</c:v>
                </c:pt>
                <c:pt idx="50">
                  <c:v>0.23030307344025602</c:v>
                </c:pt>
                <c:pt idx="51">
                  <c:v>0.19829551801980488</c:v>
                </c:pt>
                <c:pt idx="52">
                  <c:v>8.369556785772507E-2</c:v>
                </c:pt>
                <c:pt idx="53">
                  <c:v>0.13447373907765023</c:v>
                </c:pt>
                <c:pt idx="54">
                  <c:v>9.7945410255589366E-2</c:v>
                </c:pt>
                <c:pt idx="55">
                  <c:v>9.1144924626825174E-3</c:v>
                </c:pt>
                <c:pt idx="56">
                  <c:v>-9.6852210687943313E-4</c:v>
                </c:pt>
                <c:pt idx="57">
                  <c:v>0.16305496686655413</c:v>
                </c:pt>
                <c:pt idx="58">
                  <c:v>0.15810209891097782</c:v>
                </c:pt>
                <c:pt idx="59">
                  <c:v>7.80655093805592E-2</c:v>
                </c:pt>
                <c:pt idx="60">
                  <c:v>-8.1911201164971262E-2</c:v>
                </c:pt>
                <c:pt idx="61">
                  <c:v>1.0554155487659075E-2</c:v>
                </c:pt>
                <c:pt idx="62">
                  <c:v>1.4505495931900115E-2</c:v>
                </c:pt>
                <c:pt idx="63">
                  <c:v>0.11334916878485292</c:v>
                </c:pt>
                <c:pt idx="64">
                  <c:v>0.1283294759241678</c:v>
                </c:pt>
                <c:pt idx="65">
                  <c:v>-1.052108018688017E-2</c:v>
                </c:pt>
                <c:pt idx="66">
                  <c:v>4.0298029503770905E-4</c:v>
                </c:pt>
                <c:pt idx="67">
                  <c:v>-6.0332954327862717E-2</c:v>
                </c:pt>
                <c:pt idx="68">
                  <c:v>-0.22794306353271154</c:v>
                </c:pt>
                <c:pt idx="69">
                  <c:v>-0.11073166789925837</c:v>
                </c:pt>
                <c:pt idx="70">
                  <c:v>6.1333373913535466E-2</c:v>
                </c:pt>
                <c:pt idx="71">
                  <c:v>-0.1672928938146318</c:v>
                </c:pt>
                <c:pt idx="72">
                  <c:v>-0.2116847711609286</c:v>
                </c:pt>
                <c:pt idx="73">
                  <c:v>-2.6546484308064548E-2</c:v>
                </c:pt>
                <c:pt idx="74">
                  <c:v>-0.11639545141878428</c:v>
                </c:pt>
                <c:pt idx="75">
                  <c:v>-0.1617285420264882</c:v>
                </c:pt>
                <c:pt idx="76">
                  <c:v>0.13589594869876362</c:v>
                </c:pt>
                <c:pt idx="77">
                  <c:v>6.8181013700718066E-2</c:v>
                </c:pt>
                <c:pt idx="78">
                  <c:v>-6.0327169468260056E-2</c:v>
                </c:pt>
                <c:pt idx="79">
                  <c:v>-8.1657737978875211E-2</c:v>
                </c:pt>
                <c:pt idx="80">
                  <c:v>0.10516528123100813</c:v>
                </c:pt>
                <c:pt idx="81">
                  <c:v>8.8121097596380024E-2</c:v>
                </c:pt>
                <c:pt idx="82">
                  <c:v>8.2875754298095529E-4</c:v>
                </c:pt>
                <c:pt idx="83">
                  <c:v>-1.1123526074190232E-2</c:v>
                </c:pt>
                <c:pt idx="84">
                  <c:v>0.12359602954353374</c:v>
                </c:pt>
                <c:pt idx="85">
                  <c:v>0.19390664090860171</c:v>
                </c:pt>
                <c:pt idx="86">
                  <c:v>0.30228874991323901</c:v>
                </c:pt>
                <c:pt idx="87">
                  <c:v>0.21596722712780869</c:v>
                </c:pt>
                <c:pt idx="88">
                  <c:v>1.5356841032272968E-3</c:v>
                </c:pt>
                <c:pt idx="89">
                  <c:v>-7.4686703278844788E-2</c:v>
                </c:pt>
                <c:pt idx="90">
                  <c:v>-0.14595987553947012</c:v>
                </c:pt>
                <c:pt idx="91">
                  <c:v>-0.19095269329257922</c:v>
                </c:pt>
                <c:pt idx="92">
                  <c:v>-0.24323456839151589</c:v>
                </c:pt>
                <c:pt idx="93">
                  <c:v>-9.2060803263567682E-3</c:v>
                </c:pt>
                <c:pt idx="94">
                  <c:v>-2.3667967235474732E-2</c:v>
                </c:pt>
                <c:pt idx="95">
                  <c:v>6.7400374388039072E-3</c:v>
                </c:pt>
                <c:pt idx="96">
                  <c:v>-9.6905210410837855E-2</c:v>
                </c:pt>
                <c:pt idx="97">
                  <c:v>-0.15457744019959999</c:v>
                </c:pt>
                <c:pt idx="98">
                  <c:v>2.3807821574933576E-2</c:v>
                </c:pt>
                <c:pt idx="99">
                  <c:v>3.4528739366108223E-2</c:v>
                </c:pt>
                <c:pt idx="100">
                  <c:v>-0.15318496347258506</c:v>
                </c:pt>
                <c:pt idx="101">
                  <c:v>9.2723436509868126E-2</c:v>
                </c:pt>
                <c:pt idx="102">
                  <c:v>5.6799231440244576E-2</c:v>
                </c:pt>
                <c:pt idx="103">
                  <c:v>-3.8190666434835228E-2</c:v>
                </c:pt>
                <c:pt idx="104">
                  <c:v>-0.27767808443316983</c:v>
                </c:pt>
                <c:pt idx="105">
                  <c:v>6.1808301319403361E-2</c:v>
                </c:pt>
                <c:pt idx="106">
                  <c:v>9.8562298481140731E-2</c:v>
                </c:pt>
                <c:pt idx="107">
                  <c:v>-7.4403829843438588E-2</c:v>
                </c:pt>
                <c:pt idx="108">
                  <c:v>-4.025998083374528E-3</c:v>
                </c:pt>
                <c:pt idx="109">
                  <c:v>8.2197234357703361E-2</c:v>
                </c:pt>
                <c:pt idx="110">
                  <c:v>2.3683433932585363E-4</c:v>
                </c:pt>
                <c:pt idx="111">
                  <c:v>5.2950306143368001E-2</c:v>
                </c:pt>
                <c:pt idx="112">
                  <c:v>-4.0760519207253529E-2</c:v>
                </c:pt>
                <c:pt idx="113">
                  <c:v>1.375457765929367E-2</c:v>
                </c:pt>
                <c:pt idx="114">
                  <c:v>8.6308925507601178E-2</c:v>
                </c:pt>
                <c:pt idx="115">
                  <c:v>0.13476157395969091</c:v>
                </c:pt>
                <c:pt idx="116">
                  <c:v>0.34530561348383904</c:v>
                </c:pt>
                <c:pt idx="117">
                  <c:v>0.2210153403777865</c:v>
                </c:pt>
                <c:pt idx="118">
                  <c:v>2.9554762063457054E-2</c:v>
                </c:pt>
                <c:pt idx="119">
                  <c:v>3.4581142759838736E-2</c:v>
                </c:pt>
                <c:pt idx="120">
                  <c:v>1.3882804839731257E-2</c:v>
                </c:pt>
                <c:pt idx="121">
                  <c:v>1.8821785434547763E-2</c:v>
                </c:pt>
                <c:pt idx="122">
                  <c:v>-1.0852048015153541E-2</c:v>
                </c:pt>
                <c:pt idx="123">
                  <c:v>-6.6141233118077888E-2</c:v>
                </c:pt>
                <c:pt idx="124">
                  <c:v>-5.2291704278120479E-2</c:v>
                </c:pt>
                <c:pt idx="125">
                  <c:v>7.3945342925572158E-2</c:v>
                </c:pt>
                <c:pt idx="126">
                  <c:v>6.1753913484213843E-2</c:v>
                </c:pt>
                <c:pt idx="127">
                  <c:v>7.9791843993939154E-2</c:v>
                </c:pt>
                <c:pt idx="128">
                  <c:v>-3.7938407175674628E-2</c:v>
                </c:pt>
                <c:pt idx="129">
                  <c:v>-5.9398520359684674E-2</c:v>
                </c:pt>
                <c:pt idx="130">
                  <c:v>-6.0208168596275882E-2</c:v>
                </c:pt>
                <c:pt idx="131">
                  <c:v>-0.11425212757708504</c:v>
                </c:pt>
                <c:pt idx="132">
                  <c:v>-0.12186954429960183</c:v>
                </c:pt>
                <c:pt idx="133">
                  <c:v>-3.9330351590757914E-2</c:v>
                </c:pt>
                <c:pt idx="134">
                  <c:v>3.8861542551239546E-2</c:v>
                </c:pt>
                <c:pt idx="135">
                  <c:v>-1.070237968499947E-2</c:v>
                </c:pt>
                <c:pt idx="136">
                  <c:v>-0.11367967852457739</c:v>
                </c:pt>
                <c:pt idx="137">
                  <c:v>-0.1494071936805749</c:v>
                </c:pt>
                <c:pt idx="138">
                  <c:v>-0.25834762860734539</c:v>
                </c:pt>
                <c:pt idx="139">
                  <c:v>-0.26892868833899586</c:v>
                </c:pt>
                <c:pt idx="140">
                  <c:v>-6.2566040972774115E-2</c:v>
                </c:pt>
                <c:pt idx="141">
                  <c:v>3.8562206548181273E-2</c:v>
                </c:pt>
                <c:pt idx="142">
                  <c:v>6.4138301304972029E-2</c:v>
                </c:pt>
                <c:pt idx="143">
                  <c:v>-2.7702554478894515E-2</c:v>
                </c:pt>
                <c:pt idx="144">
                  <c:v>-4.4145886960273446E-2</c:v>
                </c:pt>
                <c:pt idx="145">
                  <c:v>4.4501108726764438E-2</c:v>
                </c:pt>
                <c:pt idx="146">
                  <c:v>0.16633360326118563</c:v>
                </c:pt>
                <c:pt idx="147">
                  <c:v>-3.1039537475677892E-2</c:v>
                </c:pt>
                <c:pt idx="148">
                  <c:v>0.23904867952794351</c:v>
                </c:pt>
                <c:pt idx="149">
                  <c:v>0.21248207621614953</c:v>
                </c:pt>
                <c:pt idx="150">
                  <c:v>-3.0765129874510213E-2</c:v>
                </c:pt>
                <c:pt idx="151">
                  <c:v>-3.3177024534659975E-2</c:v>
                </c:pt>
                <c:pt idx="152">
                  <c:v>-6.5809694330637672E-2</c:v>
                </c:pt>
                <c:pt idx="153">
                  <c:v>0.33747007319932887</c:v>
                </c:pt>
                <c:pt idx="154">
                  <c:v>3.6677360743559019E-2</c:v>
                </c:pt>
                <c:pt idx="155">
                  <c:v>-0.10118687770425662</c:v>
                </c:pt>
                <c:pt idx="156">
                  <c:v>-3.6486651433079546E-2</c:v>
                </c:pt>
                <c:pt idx="157">
                  <c:v>6.030120213703042E-2</c:v>
                </c:pt>
                <c:pt idx="158">
                  <c:v>8.717059769270194E-2</c:v>
                </c:pt>
                <c:pt idx="159">
                  <c:v>6.9202808695835588E-2</c:v>
                </c:pt>
                <c:pt idx="160">
                  <c:v>4.1497534883274657E-2</c:v>
                </c:pt>
                <c:pt idx="161">
                  <c:v>2.6321843489899677E-2</c:v>
                </c:pt>
                <c:pt idx="162">
                  <c:v>3.1968237139509983E-2</c:v>
                </c:pt>
                <c:pt idx="163">
                  <c:v>-0.10310923446674281</c:v>
                </c:pt>
                <c:pt idx="164">
                  <c:v>2.5933485436468159E-2</c:v>
                </c:pt>
                <c:pt idx="165">
                  <c:v>6.2755968171069307E-2</c:v>
                </c:pt>
                <c:pt idx="166">
                  <c:v>-3.1292869846109801E-2</c:v>
                </c:pt>
                <c:pt idx="167">
                  <c:v>-6.9808858003379645E-2</c:v>
                </c:pt>
                <c:pt idx="168">
                  <c:v>-7.2201058242462382E-2</c:v>
                </c:pt>
                <c:pt idx="169">
                  <c:v>-5.5335969265661367E-2</c:v>
                </c:pt>
                <c:pt idx="170">
                  <c:v>2.983999818394922E-2</c:v>
                </c:pt>
                <c:pt idx="171">
                  <c:v>0.13482865645885675</c:v>
                </c:pt>
                <c:pt idx="172">
                  <c:v>0.13174896625402405</c:v>
                </c:pt>
                <c:pt idx="173">
                  <c:v>4.6619592808785359E-2</c:v>
                </c:pt>
                <c:pt idx="174">
                  <c:v>0.12027217381018673</c:v>
                </c:pt>
                <c:pt idx="175">
                  <c:v>9.6712655013333662E-2</c:v>
                </c:pt>
                <c:pt idx="176">
                  <c:v>3.4866103491671255E-2</c:v>
                </c:pt>
                <c:pt idx="177">
                  <c:v>4.0353952506099591E-2</c:v>
                </c:pt>
                <c:pt idx="178">
                  <c:v>-5.3934596253772324E-2</c:v>
                </c:pt>
                <c:pt idx="179">
                  <c:v>1.5266377508213906E-2</c:v>
                </c:pt>
                <c:pt idx="180">
                  <c:v>5.5681564859469186E-2</c:v>
                </c:pt>
                <c:pt idx="181">
                  <c:v>0.11858768371296959</c:v>
                </c:pt>
                <c:pt idx="182">
                  <c:v>0.53959030767971339</c:v>
                </c:pt>
                <c:pt idx="183">
                  <c:v>0.38977277661387094</c:v>
                </c:pt>
                <c:pt idx="184">
                  <c:v>0.70534728807976199</c:v>
                </c:pt>
                <c:pt idx="185">
                  <c:v>0.37790544704799445</c:v>
                </c:pt>
                <c:pt idx="186">
                  <c:v>0.68792561062895363</c:v>
                </c:pt>
                <c:pt idx="187">
                  <c:v>0.63079981174788113</c:v>
                </c:pt>
                <c:pt idx="188">
                  <c:v>0.47728978648351966</c:v>
                </c:pt>
                <c:pt idx="189">
                  <c:v>0.30881351250761357</c:v>
                </c:pt>
                <c:pt idx="190">
                  <c:v>0.31931970585089886</c:v>
                </c:pt>
                <c:pt idx="191">
                  <c:v>0.41147643489832453</c:v>
                </c:pt>
                <c:pt idx="192">
                  <c:v>0.54517718472207299</c:v>
                </c:pt>
                <c:pt idx="193">
                  <c:v>0.36827819906335546</c:v>
                </c:pt>
                <c:pt idx="194">
                  <c:v>0.35879258059504748</c:v>
                </c:pt>
                <c:pt idx="195">
                  <c:v>0.35033453428149935</c:v>
                </c:pt>
                <c:pt idx="196">
                  <c:v>0.20863734284171245</c:v>
                </c:pt>
                <c:pt idx="197">
                  <c:v>0.18163284645380037</c:v>
                </c:pt>
                <c:pt idx="198">
                  <c:v>0.33464344930245682</c:v>
                </c:pt>
                <c:pt idx="199">
                  <c:v>0.226235906608969</c:v>
                </c:pt>
                <c:pt idx="200">
                  <c:v>0.2346403981103036</c:v>
                </c:pt>
                <c:pt idx="201">
                  <c:v>0.26821589328772993</c:v>
                </c:pt>
                <c:pt idx="202">
                  <c:v>0.25897010079713823</c:v>
                </c:pt>
                <c:pt idx="203">
                  <c:v>0.12498941157683766</c:v>
                </c:pt>
                <c:pt idx="204">
                  <c:v>0.11923869891452075</c:v>
                </c:pt>
                <c:pt idx="205">
                  <c:v>0.27442064910936176</c:v>
                </c:pt>
                <c:pt idx="206">
                  <c:v>0.37326172892098869</c:v>
                </c:pt>
                <c:pt idx="207">
                  <c:v>0.28047480170739297</c:v>
                </c:pt>
                <c:pt idx="208">
                  <c:v>0.34884658266833157</c:v>
                </c:pt>
                <c:pt idx="209">
                  <c:v>0.37680711130379785</c:v>
                </c:pt>
                <c:pt idx="210">
                  <c:v>0.31936507936508018</c:v>
                </c:pt>
                <c:pt idx="211">
                  <c:v>0.32153221000306637</c:v>
                </c:pt>
                <c:pt idx="212">
                  <c:v>0.17673156096607531</c:v>
                </c:pt>
                <c:pt idx="213">
                  <c:v>0.24450930248596633</c:v>
                </c:pt>
                <c:pt idx="214">
                  <c:v>0.21157477463851701</c:v>
                </c:pt>
                <c:pt idx="215">
                  <c:v>0.19462689784590767</c:v>
                </c:pt>
                <c:pt idx="216">
                  <c:v>0.17629172129421813</c:v>
                </c:pt>
                <c:pt idx="217">
                  <c:v>0.28590912105645799</c:v>
                </c:pt>
                <c:pt idx="218">
                  <c:v>0.35115499858895932</c:v>
                </c:pt>
                <c:pt idx="219">
                  <c:v>0.31407240328501407</c:v>
                </c:pt>
                <c:pt idx="220">
                  <c:v>0.21743765707705262</c:v>
                </c:pt>
                <c:pt idx="221">
                  <c:v>0.19913835679669786</c:v>
                </c:pt>
                <c:pt idx="222">
                  <c:v>0.14070001914452077</c:v>
                </c:pt>
                <c:pt idx="223">
                  <c:v>9.983505623903445E-2</c:v>
                </c:pt>
                <c:pt idx="224">
                  <c:v>0.13434422113208649</c:v>
                </c:pt>
                <c:pt idx="225">
                  <c:v>0.28699945519657605</c:v>
                </c:pt>
                <c:pt idx="226">
                  <c:v>0.37757022242341981</c:v>
                </c:pt>
                <c:pt idx="227">
                  <c:v>0.3942513082780284</c:v>
                </c:pt>
                <c:pt idx="228">
                  <c:v>0.3709557189922808</c:v>
                </c:pt>
                <c:pt idx="229">
                  <c:v>0.30500815177542212</c:v>
                </c:pt>
                <c:pt idx="230">
                  <c:v>0.1961773917823238</c:v>
                </c:pt>
                <c:pt idx="231">
                  <c:v>0.47646711571795253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EB-4651-942B-FC32D52352CD}"/>
            </c:ext>
          </c:extLst>
        </c:ser>
        <c:ser>
          <c:idx val="1"/>
          <c:order val="1"/>
          <c:tx>
            <c:v>Annual Average Mystery Surcharge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'Gasoline prices and Tax Info'!$A$3:$A$233</c:f>
              <c:strCache>
                <c:ptCount val="229"/>
                <c:pt idx="5">
                  <c:v>2000</c:v>
                </c:pt>
                <c:pt idx="12">
                  <c:v>---</c:v>
                </c:pt>
                <c:pt idx="17">
                  <c:v>2001</c:v>
                </c:pt>
                <c:pt idx="24">
                  <c:v>---</c:v>
                </c:pt>
                <c:pt idx="29">
                  <c:v>2002</c:v>
                </c:pt>
                <c:pt idx="36">
                  <c:v>---</c:v>
                </c:pt>
                <c:pt idx="41">
                  <c:v>2003</c:v>
                </c:pt>
                <c:pt idx="48">
                  <c:v>---</c:v>
                </c:pt>
                <c:pt idx="53">
                  <c:v>2004</c:v>
                </c:pt>
                <c:pt idx="60">
                  <c:v>---</c:v>
                </c:pt>
                <c:pt idx="65">
                  <c:v>2005</c:v>
                </c:pt>
                <c:pt idx="72">
                  <c:v>---</c:v>
                </c:pt>
                <c:pt idx="77">
                  <c:v>2006</c:v>
                </c:pt>
                <c:pt idx="84">
                  <c:v>---</c:v>
                </c:pt>
                <c:pt idx="89">
                  <c:v>2007</c:v>
                </c:pt>
                <c:pt idx="96">
                  <c:v>---</c:v>
                </c:pt>
                <c:pt idx="101">
                  <c:v>2008</c:v>
                </c:pt>
                <c:pt idx="108">
                  <c:v>---</c:v>
                </c:pt>
                <c:pt idx="113">
                  <c:v>2009</c:v>
                </c:pt>
                <c:pt idx="120">
                  <c:v>---</c:v>
                </c:pt>
                <c:pt idx="125">
                  <c:v>2010</c:v>
                </c:pt>
                <c:pt idx="132">
                  <c:v>---</c:v>
                </c:pt>
                <c:pt idx="137">
                  <c:v>2011</c:v>
                </c:pt>
                <c:pt idx="144">
                  <c:v>---</c:v>
                </c:pt>
                <c:pt idx="149">
                  <c:v>2012</c:v>
                </c:pt>
                <c:pt idx="156">
                  <c:v>---</c:v>
                </c:pt>
                <c:pt idx="161">
                  <c:v>2013</c:v>
                </c:pt>
                <c:pt idx="168">
                  <c:v>---</c:v>
                </c:pt>
                <c:pt idx="173">
                  <c:v>2014</c:v>
                </c:pt>
                <c:pt idx="180">
                  <c:v>---</c:v>
                </c:pt>
                <c:pt idx="185">
                  <c:v>2015</c:v>
                </c:pt>
                <c:pt idx="192">
                  <c:v>---</c:v>
                </c:pt>
                <c:pt idx="197">
                  <c:v>2016</c:v>
                </c:pt>
                <c:pt idx="204">
                  <c:v>---</c:v>
                </c:pt>
                <c:pt idx="209">
                  <c:v>2017</c:v>
                </c:pt>
                <c:pt idx="216">
                  <c:v>---</c:v>
                </c:pt>
                <c:pt idx="221">
                  <c:v>2018</c:v>
                </c:pt>
                <c:pt idx="228">
                  <c:v>---</c:v>
                </c:pt>
              </c:strCache>
            </c:strRef>
          </c:cat>
          <c:val>
            <c:numRef>
              <c:f>'Gasoline prices and Tax Info'!$AE$3:$AE$234</c:f>
              <c:numCache>
                <c:formatCode>"$"#,##0.00</c:formatCode>
                <c:ptCount val="232"/>
                <c:pt idx="0">
                  <c:v>3.6788720207560229E-3</c:v>
                </c:pt>
                <c:pt idx="1">
                  <c:v>3.6788720207560229E-3</c:v>
                </c:pt>
                <c:pt idx="2">
                  <c:v>3.6788720207560229E-3</c:v>
                </c:pt>
                <c:pt idx="3">
                  <c:v>3.6788720207560229E-3</c:v>
                </c:pt>
                <c:pt idx="4">
                  <c:v>3.6788720207560229E-3</c:v>
                </c:pt>
                <c:pt idx="5">
                  <c:v>3.6788720207560229E-3</c:v>
                </c:pt>
                <c:pt idx="6">
                  <c:v>3.6788720207560229E-3</c:v>
                </c:pt>
                <c:pt idx="7">
                  <c:v>3.6788720207560229E-3</c:v>
                </c:pt>
                <c:pt idx="8">
                  <c:v>3.6788720207560229E-3</c:v>
                </c:pt>
                <c:pt idx="9">
                  <c:v>3.6788720207560229E-3</c:v>
                </c:pt>
                <c:pt idx="10">
                  <c:v>3.6788720207560229E-3</c:v>
                </c:pt>
                <c:pt idx="11">
                  <c:v>3.6788720207560229E-3</c:v>
                </c:pt>
                <c:pt idx="12">
                  <c:v>8.7802491579415096E-2</c:v>
                </c:pt>
                <c:pt idx="13">
                  <c:v>8.7802491579415096E-2</c:v>
                </c:pt>
                <c:pt idx="14">
                  <c:v>8.7802491579415096E-2</c:v>
                </c:pt>
                <c:pt idx="15">
                  <c:v>8.7802491579415096E-2</c:v>
                </c:pt>
                <c:pt idx="16">
                  <c:v>8.7802491579415096E-2</c:v>
                </c:pt>
                <c:pt idx="17">
                  <c:v>8.7802491579415096E-2</c:v>
                </c:pt>
                <c:pt idx="18">
                  <c:v>8.7802491579415096E-2</c:v>
                </c:pt>
                <c:pt idx="19">
                  <c:v>8.7802491579415096E-2</c:v>
                </c:pt>
                <c:pt idx="20">
                  <c:v>8.7802491579415096E-2</c:v>
                </c:pt>
                <c:pt idx="21">
                  <c:v>8.7802491579415096E-2</c:v>
                </c:pt>
                <c:pt idx="22">
                  <c:v>8.7802491579415096E-2</c:v>
                </c:pt>
                <c:pt idx="23">
                  <c:v>8.7802491579415096E-2</c:v>
                </c:pt>
                <c:pt idx="24">
                  <c:v>-1.179929986511096E-2</c:v>
                </c:pt>
                <c:pt idx="25">
                  <c:v>-1.179929986511096E-2</c:v>
                </c:pt>
                <c:pt idx="26">
                  <c:v>-1.179929986511096E-2</c:v>
                </c:pt>
                <c:pt idx="27">
                  <c:v>-1.179929986511096E-2</c:v>
                </c:pt>
                <c:pt idx="28">
                  <c:v>-1.179929986511096E-2</c:v>
                </c:pt>
                <c:pt idx="29">
                  <c:v>-1.179929986511096E-2</c:v>
                </c:pt>
                <c:pt idx="30">
                  <c:v>-1.179929986511096E-2</c:v>
                </c:pt>
                <c:pt idx="31">
                  <c:v>-1.179929986511096E-2</c:v>
                </c:pt>
                <c:pt idx="32">
                  <c:v>-1.179929986511096E-2</c:v>
                </c:pt>
                <c:pt idx="33">
                  <c:v>-1.179929986511096E-2</c:v>
                </c:pt>
                <c:pt idx="34">
                  <c:v>-1.179929986511096E-2</c:v>
                </c:pt>
                <c:pt idx="35">
                  <c:v>-1.179929986511096E-2</c:v>
                </c:pt>
                <c:pt idx="36">
                  <c:v>0.11674868602774328</c:v>
                </c:pt>
                <c:pt idx="37">
                  <c:v>0.11674868602774328</c:v>
                </c:pt>
                <c:pt idx="38">
                  <c:v>0.11674868602774328</c:v>
                </c:pt>
                <c:pt idx="39">
                  <c:v>0.11674868602774328</c:v>
                </c:pt>
                <c:pt idx="40">
                  <c:v>0.11674868602774328</c:v>
                </c:pt>
                <c:pt idx="41">
                  <c:v>0.11674868602774328</c:v>
                </c:pt>
                <c:pt idx="42">
                  <c:v>0.11674868602774328</c:v>
                </c:pt>
                <c:pt idx="43">
                  <c:v>0.11674868602774328</c:v>
                </c:pt>
                <c:pt idx="44">
                  <c:v>0.11674868602774328</c:v>
                </c:pt>
                <c:pt idx="45">
                  <c:v>0.11674868602774328</c:v>
                </c:pt>
                <c:pt idx="46">
                  <c:v>0.11674868602774328</c:v>
                </c:pt>
                <c:pt idx="47">
                  <c:v>0.11674868602774328</c:v>
                </c:pt>
                <c:pt idx="48">
                  <c:v>9.0704204909292055E-2</c:v>
                </c:pt>
                <c:pt idx="49">
                  <c:v>9.0704204909292055E-2</c:v>
                </c:pt>
                <c:pt idx="50">
                  <c:v>9.0704204909292055E-2</c:v>
                </c:pt>
                <c:pt idx="51">
                  <c:v>9.0704204909292055E-2</c:v>
                </c:pt>
                <c:pt idx="52">
                  <c:v>9.0704204909292055E-2</c:v>
                </c:pt>
                <c:pt idx="53">
                  <c:v>9.0704204909292055E-2</c:v>
                </c:pt>
                <c:pt idx="54">
                  <c:v>9.0704204909292055E-2</c:v>
                </c:pt>
                <c:pt idx="55">
                  <c:v>9.0704204909292055E-2</c:v>
                </c:pt>
                <c:pt idx="56">
                  <c:v>9.0704204909292055E-2</c:v>
                </c:pt>
                <c:pt idx="57">
                  <c:v>9.0704204909292055E-2</c:v>
                </c:pt>
                <c:pt idx="58">
                  <c:v>9.0704204909292055E-2</c:v>
                </c:pt>
                <c:pt idx="59">
                  <c:v>9.0704204909292055E-2</c:v>
                </c:pt>
                <c:pt idx="60">
                  <c:v>-2.7521517549096902E-2</c:v>
                </c:pt>
                <c:pt idx="61">
                  <c:v>-2.7521517549096902E-2</c:v>
                </c:pt>
                <c:pt idx="62">
                  <c:v>-2.7521517549096902E-2</c:v>
                </c:pt>
                <c:pt idx="63">
                  <c:v>-2.7521517549096902E-2</c:v>
                </c:pt>
                <c:pt idx="64">
                  <c:v>-2.7521517549096902E-2</c:v>
                </c:pt>
                <c:pt idx="65">
                  <c:v>-2.7521517549096902E-2</c:v>
                </c:pt>
                <c:pt idx="66">
                  <c:v>-2.7521517549096902E-2</c:v>
                </c:pt>
                <c:pt idx="67">
                  <c:v>-2.7521517549096902E-2</c:v>
                </c:pt>
                <c:pt idx="68">
                  <c:v>-2.7521517549096902E-2</c:v>
                </c:pt>
                <c:pt idx="69">
                  <c:v>-2.7521517549096902E-2</c:v>
                </c:pt>
                <c:pt idx="70">
                  <c:v>-2.7521517549096902E-2</c:v>
                </c:pt>
                <c:pt idx="71">
                  <c:v>-2.7521517549096902E-2</c:v>
                </c:pt>
                <c:pt idx="72">
                  <c:v>-2.260596530547836E-2</c:v>
                </c:pt>
                <c:pt idx="73">
                  <c:v>-2.260596530547836E-2</c:v>
                </c:pt>
                <c:pt idx="74">
                  <c:v>-2.260596530547836E-2</c:v>
                </c:pt>
                <c:pt idx="75">
                  <c:v>-2.260596530547836E-2</c:v>
                </c:pt>
                <c:pt idx="76">
                  <c:v>-2.260596530547836E-2</c:v>
                </c:pt>
                <c:pt idx="77">
                  <c:v>-2.260596530547836E-2</c:v>
                </c:pt>
                <c:pt idx="78">
                  <c:v>-2.260596530547836E-2</c:v>
                </c:pt>
                <c:pt idx="79">
                  <c:v>-2.260596530547836E-2</c:v>
                </c:pt>
                <c:pt idx="80">
                  <c:v>-2.260596530547836E-2</c:v>
                </c:pt>
                <c:pt idx="81">
                  <c:v>-2.260596530547836E-2</c:v>
                </c:pt>
                <c:pt idx="82">
                  <c:v>-2.260596530547836E-2</c:v>
                </c:pt>
                <c:pt idx="83">
                  <c:v>-2.260596530547836E-2</c:v>
                </c:pt>
                <c:pt idx="84">
                  <c:v>1.3027206747581071E-2</c:v>
                </c:pt>
                <c:pt idx="85">
                  <c:v>1.3027206747581071E-2</c:v>
                </c:pt>
                <c:pt idx="86">
                  <c:v>1.3027206747581071E-2</c:v>
                </c:pt>
                <c:pt idx="87">
                  <c:v>1.3027206747581071E-2</c:v>
                </c:pt>
                <c:pt idx="88">
                  <c:v>1.3027206747581071E-2</c:v>
                </c:pt>
                <c:pt idx="89">
                  <c:v>1.3027206747581071E-2</c:v>
                </c:pt>
                <c:pt idx="90">
                  <c:v>1.3027206747581071E-2</c:v>
                </c:pt>
                <c:pt idx="91">
                  <c:v>1.3027206747581071E-2</c:v>
                </c:pt>
                <c:pt idx="92">
                  <c:v>1.3027206747581071E-2</c:v>
                </c:pt>
                <c:pt idx="93">
                  <c:v>1.3027206747581071E-2</c:v>
                </c:pt>
                <c:pt idx="94">
                  <c:v>1.3027206747581071E-2</c:v>
                </c:pt>
                <c:pt idx="95">
                  <c:v>1.3027206747581071E-2</c:v>
                </c:pt>
                <c:pt idx="96">
                  <c:v>-3.5559197175230657E-2</c:v>
                </c:pt>
                <c:pt idx="97">
                  <c:v>-3.5559197175230657E-2</c:v>
                </c:pt>
                <c:pt idx="98">
                  <c:v>-3.5559197175230657E-2</c:v>
                </c:pt>
                <c:pt idx="99">
                  <c:v>-3.5559197175230657E-2</c:v>
                </c:pt>
                <c:pt idx="100">
                  <c:v>-3.5559197175230657E-2</c:v>
                </c:pt>
                <c:pt idx="101">
                  <c:v>-3.5559197175230657E-2</c:v>
                </c:pt>
                <c:pt idx="102">
                  <c:v>-3.5559197175230657E-2</c:v>
                </c:pt>
                <c:pt idx="103">
                  <c:v>-3.5559197175230657E-2</c:v>
                </c:pt>
                <c:pt idx="104">
                  <c:v>-3.5559197175230657E-2</c:v>
                </c:pt>
                <c:pt idx="105">
                  <c:v>-3.5559197175230657E-2</c:v>
                </c:pt>
                <c:pt idx="106">
                  <c:v>-3.5559197175230657E-2</c:v>
                </c:pt>
                <c:pt idx="107">
                  <c:v>-3.5559197175230657E-2</c:v>
                </c:pt>
                <c:pt idx="108">
                  <c:v>7.9656649446773017E-2</c:v>
                </c:pt>
                <c:pt idx="109">
                  <c:v>7.9656649446773017E-2</c:v>
                </c:pt>
                <c:pt idx="110">
                  <c:v>7.9656649446773017E-2</c:v>
                </c:pt>
                <c:pt idx="111">
                  <c:v>7.9656649446773017E-2</c:v>
                </c:pt>
                <c:pt idx="112">
                  <c:v>7.9656649446773017E-2</c:v>
                </c:pt>
                <c:pt idx="113">
                  <c:v>7.9656649446773017E-2</c:v>
                </c:pt>
                <c:pt idx="114">
                  <c:v>7.9656649446773017E-2</c:v>
                </c:pt>
                <c:pt idx="115">
                  <c:v>7.9656649446773017E-2</c:v>
                </c:pt>
                <c:pt idx="116">
                  <c:v>7.9656649446773017E-2</c:v>
                </c:pt>
                <c:pt idx="117">
                  <c:v>7.9656649446773017E-2</c:v>
                </c:pt>
                <c:pt idx="118">
                  <c:v>7.9656649446773017E-2</c:v>
                </c:pt>
                <c:pt idx="119">
                  <c:v>7.9656649446773017E-2</c:v>
                </c:pt>
                <c:pt idx="120">
                  <c:v>-1.2740543203505664E-2</c:v>
                </c:pt>
                <c:pt idx="121">
                  <c:v>-1.2740543203505664E-2</c:v>
                </c:pt>
                <c:pt idx="122">
                  <c:v>-1.2740543203505664E-2</c:v>
                </c:pt>
                <c:pt idx="123">
                  <c:v>-1.2740543203505664E-2</c:v>
                </c:pt>
                <c:pt idx="124">
                  <c:v>-1.2740543203505664E-2</c:v>
                </c:pt>
                <c:pt idx="125">
                  <c:v>-1.2740543203505664E-2</c:v>
                </c:pt>
                <c:pt idx="126">
                  <c:v>-1.2740543203505664E-2</c:v>
                </c:pt>
                <c:pt idx="127">
                  <c:v>-1.2740543203505664E-2</c:v>
                </c:pt>
                <c:pt idx="128">
                  <c:v>-1.2740543203505664E-2</c:v>
                </c:pt>
                <c:pt idx="129">
                  <c:v>-1.2740543203505664E-2</c:v>
                </c:pt>
                <c:pt idx="130">
                  <c:v>-1.2740543203505664E-2</c:v>
                </c:pt>
                <c:pt idx="131">
                  <c:v>-1.2740543203505664E-2</c:v>
                </c:pt>
                <c:pt idx="132">
                  <c:v>-7.5914334147844029E-2</c:v>
                </c:pt>
                <c:pt idx="133">
                  <c:v>-7.5914334147844029E-2</c:v>
                </c:pt>
                <c:pt idx="134">
                  <c:v>-7.5914334147844029E-2</c:v>
                </c:pt>
                <c:pt idx="135">
                  <c:v>-7.5914334147844029E-2</c:v>
                </c:pt>
                <c:pt idx="136">
                  <c:v>-7.5914334147844029E-2</c:v>
                </c:pt>
                <c:pt idx="137">
                  <c:v>-7.5914334147844029E-2</c:v>
                </c:pt>
                <c:pt idx="138">
                  <c:v>-7.5914334147844029E-2</c:v>
                </c:pt>
                <c:pt idx="139">
                  <c:v>-7.5914334147844029E-2</c:v>
                </c:pt>
                <c:pt idx="140">
                  <c:v>-7.5914334147844029E-2</c:v>
                </c:pt>
                <c:pt idx="141">
                  <c:v>-7.5914334147844029E-2</c:v>
                </c:pt>
                <c:pt idx="142">
                  <c:v>-7.5914334147844029E-2</c:v>
                </c:pt>
                <c:pt idx="143">
                  <c:v>-7.5914334147844029E-2</c:v>
                </c:pt>
                <c:pt idx="144">
                  <c:v>6.0865729232909595E-2</c:v>
                </c:pt>
                <c:pt idx="145">
                  <c:v>6.0865729232909595E-2</c:v>
                </c:pt>
                <c:pt idx="146">
                  <c:v>6.0865729232909595E-2</c:v>
                </c:pt>
                <c:pt idx="147">
                  <c:v>6.0865729232909595E-2</c:v>
                </c:pt>
                <c:pt idx="148">
                  <c:v>6.0865729232909595E-2</c:v>
                </c:pt>
                <c:pt idx="149">
                  <c:v>6.0865729232909595E-2</c:v>
                </c:pt>
                <c:pt idx="150">
                  <c:v>6.0865729232909595E-2</c:v>
                </c:pt>
                <c:pt idx="151">
                  <c:v>6.0865729232909595E-2</c:v>
                </c:pt>
                <c:pt idx="152">
                  <c:v>6.0865729232909595E-2</c:v>
                </c:pt>
                <c:pt idx="153">
                  <c:v>6.0865729232909595E-2</c:v>
                </c:pt>
                <c:pt idx="154">
                  <c:v>6.0865729232909595E-2</c:v>
                </c:pt>
                <c:pt idx="155">
                  <c:v>6.0865729232909595E-2</c:v>
                </c:pt>
                <c:pt idx="156">
                  <c:v>1.3704505324706498E-2</c:v>
                </c:pt>
                <c:pt idx="157">
                  <c:v>1.3704505324706498E-2</c:v>
                </c:pt>
                <c:pt idx="158">
                  <c:v>1.3704505324706498E-2</c:v>
                </c:pt>
                <c:pt idx="159">
                  <c:v>1.3704505324706498E-2</c:v>
                </c:pt>
                <c:pt idx="160">
                  <c:v>1.3704505324706498E-2</c:v>
                </c:pt>
                <c:pt idx="161">
                  <c:v>1.3704505324706498E-2</c:v>
                </c:pt>
                <c:pt idx="162">
                  <c:v>1.3704505324706498E-2</c:v>
                </c:pt>
                <c:pt idx="163">
                  <c:v>1.3704505324706498E-2</c:v>
                </c:pt>
                <c:pt idx="164">
                  <c:v>1.3704505324706498E-2</c:v>
                </c:pt>
                <c:pt idx="165">
                  <c:v>1.3704505324706498E-2</c:v>
                </c:pt>
                <c:pt idx="166">
                  <c:v>1.3704505324706498E-2</c:v>
                </c:pt>
                <c:pt idx="167">
                  <c:v>1.3704505324706498E-2</c:v>
                </c:pt>
                <c:pt idx="168">
                  <c:v>3.9086404356102042E-2</c:v>
                </c:pt>
                <c:pt idx="169">
                  <c:v>3.9086404356102042E-2</c:v>
                </c:pt>
                <c:pt idx="170">
                  <c:v>3.9086404356102042E-2</c:v>
                </c:pt>
                <c:pt idx="171">
                  <c:v>3.9086404356102042E-2</c:v>
                </c:pt>
                <c:pt idx="172">
                  <c:v>3.9086404356102042E-2</c:v>
                </c:pt>
                <c:pt idx="173">
                  <c:v>3.9086404356102042E-2</c:v>
                </c:pt>
                <c:pt idx="174">
                  <c:v>3.9086404356102042E-2</c:v>
                </c:pt>
                <c:pt idx="175">
                  <c:v>3.9086404356102042E-2</c:v>
                </c:pt>
                <c:pt idx="176">
                  <c:v>3.9086404356102042E-2</c:v>
                </c:pt>
                <c:pt idx="177">
                  <c:v>3.9086404356102042E-2</c:v>
                </c:pt>
                <c:pt idx="178">
                  <c:v>3.9086404356102042E-2</c:v>
                </c:pt>
                <c:pt idx="179">
                  <c:v>3.9086404356102042E-2</c:v>
                </c:pt>
                <c:pt idx="180">
                  <c:v>0.41854249417591421</c:v>
                </c:pt>
                <c:pt idx="181">
                  <c:v>0.41854249417591421</c:v>
                </c:pt>
                <c:pt idx="182">
                  <c:v>0.41854249417591421</c:v>
                </c:pt>
                <c:pt idx="183">
                  <c:v>0.41854249417591421</c:v>
                </c:pt>
                <c:pt idx="184">
                  <c:v>0.41854249417591421</c:v>
                </c:pt>
                <c:pt idx="185">
                  <c:v>0.41854249417591421</c:v>
                </c:pt>
                <c:pt idx="186">
                  <c:v>0.41854249417591421</c:v>
                </c:pt>
                <c:pt idx="187">
                  <c:v>0.41854249417591421</c:v>
                </c:pt>
                <c:pt idx="188">
                  <c:v>0.41854249417591421</c:v>
                </c:pt>
                <c:pt idx="189">
                  <c:v>0.41854249417591421</c:v>
                </c:pt>
                <c:pt idx="190">
                  <c:v>0.41854249417591421</c:v>
                </c:pt>
                <c:pt idx="191">
                  <c:v>0.41854249417591421</c:v>
                </c:pt>
                <c:pt idx="192">
                  <c:v>0.28837898730341033</c:v>
                </c:pt>
                <c:pt idx="193">
                  <c:v>0.28837898730341033</c:v>
                </c:pt>
                <c:pt idx="194">
                  <c:v>0.28837898730341033</c:v>
                </c:pt>
                <c:pt idx="195">
                  <c:v>0.28837898730341033</c:v>
                </c:pt>
                <c:pt idx="196">
                  <c:v>0.28837898730341033</c:v>
                </c:pt>
                <c:pt idx="197">
                  <c:v>0.28837898730341033</c:v>
                </c:pt>
                <c:pt idx="198">
                  <c:v>0.28837898730341033</c:v>
                </c:pt>
                <c:pt idx="199">
                  <c:v>0.28837898730341033</c:v>
                </c:pt>
                <c:pt idx="200">
                  <c:v>0.28837898730341033</c:v>
                </c:pt>
                <c:pt idx="201">
                  <c:v>0.28837898730341033</c:v>
                </c:pt>
                <c:pt idx="202">
                  <c:v>0.28837898730341033</c:v>
                </c:pt>
                <c:pt idx="203">
                  <c:v>0.28837898730341033</c:v>
                </c:pt>
                <c:pt idx="204">
                  <c:v>0.27011578316075052</c:v>
                </c:pt>
                <c:pt idx="205">
                  <c:v>0.27011578316075052</c:v>
                </c:pt>
                <c:pt idx="206">
                  <c:v>0.27011578316075052</c:v>
                </c:pt>
                <c:pt idx="207">
                  <c:v>0.27011578316075052</c:v>
                </c:pt>
                <c:pt idx="208">
                  <c:v>0.27011578316075052</c:v>
                </c:pt>
                <c:pt idx="209">
                  <c:v>0.27011578316075052</c:v>
                </c:pt>
                <c:pt idx="210">
                  <c:v>0.27011578316075052</c:v>
                </c:pt>
                <c:pt idx="211">
                  <c:v>0.27011578316075052</c:v>
                </c:pt>
                <c:pt idx="212">
                  <c:v>0.27011578316075052</c:v>
                </c:pt>
                <c:pt idx="213">
                  <c:v>0.27011578316075052</c:v>
                </c:pt>
                <c:pt idx="214">
                  <c:v>0.27011578316075052</c:v>
                </c:pt>
                <c:pt idx="215">
                  <c:v>0.27011578316075052</c:v>
                </c:pt>
                <c:pt idx="216">
                  <c:v>0.24814204504267215</c:v>
                </c:pt>
                <c:pt idx="217">
                  <c:v>0.24814204504267215</c:v>
                </c:pt>
                <c:pt idx="218">
                  <c:v>0.24814204504267215</c:v>
                </c:pt>
                <c:pt idx="219">
                  <c:v>0.24814204504267215</c:v>
                </c:pt>
                <c:pt idx="220">
                  <c:v>0.24814204504267215</c:v>
                </c:pt>
                <c:pt idx="221">
                  <c:v>0.24814204504267215</c:v>
                </c:pt>
                <c:pt idx="222">
                  <c:v>0.24814204504267215</c:v>
                </c:pt>
                <c:pt idx="223">
                  <c:v>0.24814204504267215</c:v>
                </c:pt>
                <c:pt idx="224">
                  <c:v>0.24814204504267215</c:v>
                </c:pt>
                <c:pt idx="225">
                  <c:v>0.24814204504267215</c:v>
                </c:pt>
                <c:pt idx="226">
                  <c:v>0.24814204504267215</c:v>
                </c:pt>
                <c:pt idx="227">
                  <c:v>0.24814204504267215</c:v>
                </c:pt>
                <c:pt idx="228">
                  <c:v>0.3371520945669948</c:v>
                </c:pt>
                <c:pt idx="229">
                  <c:v>0.3371520945669948</c:v>
                </c:pt>
                <c:pt idx="230">
                  <c:v>0.3371520945669948</c:v>
                </c:pt>
                <c:pt idx="231">
                  <c:v>0.3371520945669948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1-4067-9895-8AA983E78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699792"/>
        <c:axId val="205700184"/>
      </c:lineChart>
      <c:catAx>
        <c:axId val="20569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00184"/>
        <c:crosses val="autoZero"/>
        <c:auto val="1"/>
        <c:lblAlgn val="ctr"/>
        <c:lblOffset val="100"/>
        <c:noMultiLvlLbl val="0"/>
      </c:catAx>
      <c:valAx>
        <c:axId val="205700184"/>
        <c:scaling>
          <c:orientation val="minMax"/>
          <c:max val="0.70000000000000007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997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1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984" cy="62875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0.64054</cdr:x>
      <cdr:y>0.09266</cdr:y>
    </cdr:from>
    <cdr:to>
      <cdr:x>0.74592</cdr:x>
      <cdr:y>0.20484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57729" y="583329"/>
          <a:ext cx="914348" cy="70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300"/>
            <a:t>Torrance</a:t>
          </a:r>
          <a:r>
            <a:rPr lang="en-US" sz="1300" baseline="0"/>
            <a:t> </a:t>
          </a:r>
        </a:p>
        <a:p xmlns:a="http://schemas.openxmlformats.org/drawingml/2006/main">
          <a:r>
            <a:rPr lang="en-US" sz="1300" baseline="0"/>
            <a:t>Refinery Fire</a:t>
          </a:r>
        </a:p>
        <a:p xmlns:a="http://schemas.openxmlformats.org/drawingml/2006/main">
          <a:r>
            <a:rPr lang="en-US" sz="1300" baseline="0"/>
            <a:t>Feb. 18, 2015</a:t>
          </a:r>
          <a:endParaRPr lang="en-US" sz="1300"/>
        </a:p>
      </cdr:txBody>
    </cdr:sp>
  </cdr:relSizeAnchor>
  <cdr:relSizeAnchor xmlns:cdr="http://schemas.openxmlformats.org/drawingml/2006/chartDrawing">
    <cdr:from>
      <cdr:x>0.7866</cdr:x>
      <cdr:y>0.08629</cdr:y>
    </cdr:from>
    <cdr:to>
      <cdr:x>0.78746</cdr:x>
      <cdr:y>0.85934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6821418" y="543035"/>
          <a:ext cx="7458" cy="486490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0.73071</cdr:x>
      <cdr:y>0.14657</cdr:y>
    </cdr:from>
    <cdr:to>
      <cdr:x>0.78302</cdr:x>
      <cdr:y>0.16666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V="1">
          <a:off x="6340130" y="922724"/>
          <a:ext cx="453877" cy="126475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0.07517</cdr:x>
      <cdr:y>0.63823</cdr:y>
    </cdr:from>
    <cdr:to>
      <cdr:x>0.98768</cdr:x>
      <cdr:y>0.64019</cdr:y>
    </cdr:to>
    <cdr:cxnSp macro="">
      <cdr:nvCxnSpPr>
        <cdr:cNvPr id="13" name="Straight Connector 12"/>
        <cdr:cNvCxnSpPr/>
      </cdr:nvCxnSpPr>
      <cdr:spPr>
        <a:xfrm xmlns:a="http://schemas.openxmlformats.org/drawingml/2006/main" flipV="1">
          <a:off x="652224" y="4017960"/>
          <a:ext cx="7917558" cy="1233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arb.ca.gov/cc/capandtrade/auction/auction.ht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tools/faqs/faq.php?id=10&amp;t=10" TargetMode="External"/><Relationship Id="rId1" Type="http://schemas.openxmlformats.org/officeDocument/2006/relationships/hyperlink" Target="https://www.eia.gov/dnav/pet/hist/LeafHandler.ashx?n=pet&amp;s=emm_epmr_pte_sca_dpg&amp;f=m" TargetMode="External"/><Relationship Id="rId6" Type="http://schemas.openxmlformats.org/officeDocument/2006/relationships/hyperlink" Target="https://stillwaterassociates.com/lcfs-credit-and-price-trends/" TargetMode="External"/><Relationship Id="rId5" Type="http://schemas.openxmlformats.org/officeDocument/2006/relationships/hyperlink" Target="http://www.cdtfa.ca.gov/taxes-and-fees/sales-tax-rates-for-fuels.htm" TargetMode="External"/><Relationship Id="rId4" Type="http://schemas.openxmlformats.org/officeDocument/2006/relationships/hyperlink" Target="http://www.cdtfa.ca.gov/taxes-and-fees/sales-tax-rates-for-fuels.htm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48573"/>
  <sheetViews>
    <sheetView tabSelected="1" workbookViewId="0">
      <pane xSplit="5" ySplit="2" topLeftCell="F231" activePane="bottomRight" state="frozen"/>
      <selection pane="topRight" activeCell="F1" sqref="F1"/>
      <selection pane="bottomLeft" activeCell="A6" sqref="A6"/>
      <selection pane="bottomRight" activeCell="C2" sqref="C2"/>
    </sheetView>
  </sheetViews>
  <sheetFormatPr defaultColWidth="9.1796875" defaultRowHeight="14.5"/>
  <cols>
    <col min="1" max="2" width="9.1796875" style="2"/>
    <col min="3" max="3" width="11.54296875" style="26" bestFit="1" customWidth="1"/>
    <col min="4" max="5" width="9.1796875" style="2"/>
    <col min="6" max="6" width="8.7265625" style="4" customWidth="1"/>
    <col min="7" max="8" width="1.7265625" style="4" hidden="1" customWidth="1"/>
    <col min="9" max="9" width="8.7265625" style="4" customWidth="1"/>
    <col min="10" max="12" width="9.54296875" style="4" customWidth="1"/>
    <col min="13" max="15" width="8.7265625" style="4" customWidth="1"/>
    <col min="16" max="16" width="8.7265625" style="2" customWidth="1"/>
    <col min="17" max="17" width="8.7265625" style="4" customWidth="1"/>
    <col min="18" max="25" width="9.1796875" style="4"/>
    <col min="26" max="27" width="13.7265625" style="11" customWidth="1"/>
    <col min="28" max="28" width="14.7265625" style="21" customWidth="1"/>
    <col min="29" max="29" width="9.1796875" style="2"/>
    <col min="30" max="31" width="9.1796875" style="4"/>
    <col min="32" max="32" width="9.1796875" style="15"/>
    <col min="33" max="16384" width="9.1796875" style="2"/>
  </cols>
  <sheetData>
    <row r="1" spans="1:35" ht="100" customHeight="1">
      <c r="D1" s="5" t="s">
        <v>0</v>
      </c>
      <c r="E1" s="5" t="s">
        <v>2</v>
      </c>
      <c r="F1" s="18" t="s">
        <v>3</v>
      </c>
      <c r="G1" s="18" t="s">
        <v>7</v>
      </c>
      <c r="H1" s="18" t="s">
        <v>4</v>
      </c>
      <c r="I1" s="16" t="s">
        <v>17</v>
      </c>
      <c r="J1" s="19" t="s">
        <v>12</v>
      </c>
      <c r="K1" s="19" t="s">
        <v>8</v>
      </c>
      <c r="L1" s="19" t="s">
        <v>41</v>
      </c>
      <c r="M1" s="20" t="s">
        <v>1</v>
      </c>
      <c r="N1" s="20" t="s">
        <v>5</v>
      </c>
      <c r="O1" s="20" t="s">
        <v>6</v>
      </c>
      <c r="P1" s="5" t="s">
        <v>13</v>
      </c>
      <c r="Q1" s="20" t="s">
        <v>38</v>
      </c>
      <c r="R1" s="8" t="s">
        <v>40</v>
      </c>
      <c r="S1" s="8" t="s">
        <v>35</v>
      </c>
      <c r="T1" s="4" t="s">
        <v>11</v>
      </c>
      <c r="U1" s="8" t="s">
        <v>9</v>
      </c>
      <c r="V1" s="8" t="s">
        <v>39</v>
      </c>
      <c r="W1" s="8" t="s">
        <v>14</v>
      </c>
      <c r="X1" s="8" t="s">
        <v>15</v>
      </c>
      <c r="Y1" s="8" t="s">
        <v>30</v>
      </c>
      <c r="Z1" s="11" t="s">
        <v>16</v>
      </c>
      <c r="AA1" s="11" t="s">
        <v>33</v>
      </c>
      <c r="AB1" s="22" t="s">
        <v>18</v>
      </c>
      <c r="AC1" s="2" t="s">
        <v>10</v>
      </c>
      <c r="AD1" s="8" t="s">
        <v>25</v>
      </c>
      <c r="AE1" s="8" t="s">
        <v>37</v>
      </c>
      <c r="AF1" s="29" t="s">
        <v>34</v>
      </c>
      <c r="AG1" s="7" t="s">
        <v>26</v>
      </c>
      <c r="AH1" s="7" t="s">
        <v>28</v>
      </c>
      <c r="AI1" s="7" t="s">
        <v>29</v>
      </c>
    </row>
    <row r="2" spans="1:35" ht="100" customHeight="1">
      <c r="D2" s="5"/>
      <c r="E2" s="5"/>
      <c r="F2" s="23" t="s">
        <v>19</v>
      </c>
      <c r="G2" s="18"/>
      <c r="H2" s="18"/>
      <c r="I2" s="37" t="s">
        <v>20</v>
      </c>
      <c r="J2" s="19"/>
      <c r="K2" s="38" t="s">
        <v>21</v>
      </c>
      <c r="L2" s="19"/>
      <c r="M2" s="28" t="s">
        <v>21</v>
      </c>
      <c r="N2" s="39" t="s">
        <v>43</v>
      </c>
      <c r="O2" s="28" t="s">
        <v>31</v>
      </c>
      <c r="P2" s="39" t="s">
        <v>43</v>
      </c>
      <c r="Q2" s="28"/>
      <c r="R2" s="39" t="s">
        <v>42</v>
      </c>
      <c r="S2" s="39" t="s">
        <v>44</v>
      </c>
      <c r="T2" s="8" t="s">
        <v>27</v>
      </c>
      <c r="U2" s="8"/>
      <c r="V2" s="8"/>
      <c r="W2" s="8"/>
      <c r="X2" s="8"/>
      <c r="Y2" s="8"/>
      <c r="Z2" s="25" t="s">
        <v>24</v>
      </c>
      <c r="AA2" s="25"/>
      <c r="AB2" s="22"/>
      <c r="AC2" s="7" t="s">
        <v>22</v>
      </c>
      <c r="AD2" s="8"/>
      <c r="AE2" s="8"/>
      <c r="AF2" s="29"/>
      <c r="AG2" s="7"/>
      <c r="AH2" s="7"/>
    </row>
    <row r="3" spans="1:35">
      <c r="B3" s="24" t="s">
        <v>23</v>
      </c>
      <c r="C3" s="27"/>
      <c r="D3" s="2">
        <v>2000</v>
      </c>
      <c r="E3" s="2">
        <v>1</v>
      </c>
      <c r="F3" s="4">
        <v>1.2889999999999999</v>
      </c>
      <c r="G3" s="1">
        <v>1.2789999999999999</v>
      </c>
      <c r="H3" s="1">
        <v>1.3169999999999999</v>
      </c>
      <c r="I3" s="1">
        <v>1.3680000000000001</v>
      </c>
      <c r="J3" s="4">
        <f t="shared" ref="J3:J66" si="0">(F3-0.1*I3)/0.9</f>
        <v>1.2802222222222222</v>
      </c>
      <c r="K3" s="4">
        <v>0.19900000000000001</v>
      </c>
      <c r="L3" s="4">
        <f>(K3-0.1*N3)/0.9</f>
        <v>0.20111111111111113</v>
      </c>
      <c r="M3" s="4">
        <v>0.184</v>
      </c>
      <c r="N3" s="4">
        <v>0.18</v>
      </c>
      <c r="O3" s="4">
        <v>1.2E-2</v>
      </c>
      <c r="P3" s="3">
        <v>7.2499999999999995E-2</v>
      </c>
      <c r="Q3" s="4">
        <f>(P3/(1+P3))*I3</f>
        <v>9.2475524475524484E-2</v>
      </c>
      <c r="R3" s="4">
        <v>0</v>
      </c>
      <c r="T3" s="4">
        <v>0</v>
      </c>
      <c r="U3" s="4">
        <f t="shared" ref="U3:U66" si="1">N3+O3+(P3/(1+P3))*I3</f>
        <v>0.28447552447552449</v>
      </c>
      <c r="V3" s="4">
        <f>M3+N3+O3+Q3+R3+T3</f>
        <v>0.46847552447552449</v>
      </c>
      <c r="W3" s="4">
        <v>0.1</v>
      </c>
      <c r="X3" s="4">
        <f>(I3-R3-T3-U3-W3)-(J3-L3)</f>
        <v>-9.5586635586635604E-2</v>
      </c>
      <c r="AC3">
        <v>168.8</v>
      </c>
      <c r="AD3" s="1">
        <f t="shared" ref="AD3:AD34" si="2">X3*($AC$213/AC3)</f>
        <v>-0.13861534466060535</v>
      </c>
      <c r="AE3" s="1">
        <f>AVERAGE(AD3:AD14)</f>
        <v>3.6788720207560229E-3</v>
      </c>
      <c r="AF3" s="14"/>
      <c r="AG3"/>
    </row>
    <row r="4" spans="1:35">
      <c r="D4" s="2">
        <v>2000</v>
      </c>
      <c r="E4" s="2">
        <v>2</v>
      </c>
      <c r="F4" s="4">
        <v>1.377</v>
      </c>
      <c r="G4" s="1">
        <v>1.371</v>
      </c>
      <c r="H4" s="1">
        <v>1.391</v>
      </c>
      <c r="I4" s="1">
        <v>1.448</v>
      </c>
      <c r="J4" s="4">
        <f t="shared" si="0"/>
        <v>1.3691111111111109</v>
      </c>
      <c r="K4" s="4">
        <v>0.19900000000000001</v>
      </c>
      <c r="L4" s="4">
        <f t="shared" ref="L4:L67" si="3">(K4-0.1*N4)/0.9</f>
        <v>0.20111111111111113</v>
      </c>
      <c r="M4" s="4">
        <v>0.184</v>
      </c>
      <c r="N4" s="4">
        <v>0.18</v>
      </c>
      <c r="O4" s="4">
        <v>1.2E-2</v>
      </c>
      <c r="P4" s="3">
        <v>7.2499999999999995E-2</v>
      </c>
      <c r="Q4" s="4">
        <f t="shared" ref="Q4:Q67" si="4">(P4/(1+P4))*I4</f>
        <v>9.788344988344988E-2</v>
      </c>
      <c r="R4" s="4">
        <v>0</v>
      </c>
      <c r="T4" s="4">
        <v>0</v>
      </c>
      <c r="U4" s="4">
        <f t="shared" si="1"/>
        <v>0.28988344988344988</v>
      </c>
      <c r="V4" s="4">
        <f t="shared" ref="V4:V67" si="5">M4+N4+O4+Q4+R4+T4</f>
        <v>0.47388344988344988</v>
      </c>
      <c r="W4" s="4">
        <v>0.1</v>
      </c>
      <c r="X4" s="4">
        <f t="shared" ref="X4:X67" si="6">(I4-R4-T4-U4-W4)-(J4-L4)</f>
        <v>-0.10988344988344978</v>
      </c>
      <c r="AC4">
        <v>169.8</v>
      </c>
      <c r="AD4" s="1">
        <f t="shared" si="2"/>
        <v>-0.15840948270418218</v>
      </c>
      <c r="AE4" s="1">
        <f>AE3</f>
        <v>3.6788720207560229E-3</v>
      </c>
      <c r="AF4" s="14"/>
      <c r="AG4"/>
    </row>
    <row r="5" spans="1:35">
      <c r="D5" s="2">
        <v>2000</v>
      </c>
      <c r="E5" s="2">
        <v>3</v>
      </c>
      <c r="F5" s="4">
        <v>1.516</v>
      </c>
      <c r="G5" s="1">
        <v>1.498</v>
      </c>
      <c r="H5" s="1">
        <v>1.57</v>
      </c>
      <c r="I5" s="1">
        <v>1.752</v>
      </c>
      <c r="J5" s="4">
        <f t="shared" si="0"/>
        <v>1.4897777777777776</v>
      </c>
      <c r="K5" s="4">
        <v>0.19900000000000001</v>
      </c>
      <c r="L5" s="4">
        <f t="shared" si="3"/>
        <v>0.20111111111111113</v>
      </c>
      <c r="M5" s="4">
        <v>0.184</v>
      </c>
      <c r="N5" s="4">
        <v>0.18</v>
      </c>
      <c r="O5" s="4">
        <v>1.2E-2</v>
      </c>
      <c r="P5" s="3">
        <v>7.2499999999999995E-2</v>
      </c>
      <c r="Q5" s="4">
        <f t="shared" si="4"/>
        <v>0.11843356643356644</v>
      </c>
      <c r="R5" s="4">
        <v>0</v>
      </c>
      <c r="T5" s="4">
        <v>0</v>
      </c>
      <c r="U5" s="4">
        <f t="shared" si="1"/>
        <v>0.31043356643356645</v>
      </c>
      <c r="V5" s="4">
        <f t="shared" si="5"/>
        <v>0.49443356643356645</v>
      </c>
      <c r="W5" s="4">
        <v>0.1</v>
      </c>
      <c r="X5" s="4">
        <f t="shared" si="6"/>
        <v>5.2899766899767053E-2</v>
      </c>
      <c r="AC5">
        <v>171.2</v>
      </c>
      <c r="AD5" s="1">
        <f t="shared" si="2"/>
        <v>7.5637396847700808E-2</v>
      </c>
      <c r="AE5" s="1">
        <f t="shared" ref="AE5:AE14" si="7">AE4</f>
        <v>3.6788720207560229E-3</v>
      </c>
      <c r="AF5" s="14"/>
      <c r="AG5"/>
    </row>
    <row r="6" spans="1:35">
      <c r="D6" s="2">
        <v>2000</v>
      </c>
      <c r="E6" s="2">
        <v>4</v>
      </c>
      <c r="F6" s="4">
        <v>1.4650000000000001</v>
      </c>
      <c r="G6" s="1">
        <v>1.4370000000000001</v>
      </c>
      <c r="H6" s="1">
        <v>1.5509999999999999</v>
      </c>
      <c r="I6" s="1">
        <v>1.75</v>
      </c>
      <c r="J6" s="4">
        <f t="shared" si="0"/>
        <v>1.4333333333333333</v>
      </c>
      <c r="K6" s="4">
        <v>0.19900000000000001</v>
      </c>
      <c r="L6" s="4">
        <f t="shared" si="3"/>
        <v>0.20111111111111113</v>
      </c>
      <c r="M6" s="4">
        <v>0.184</v>
      </c>
      <c r="N6" s="4">
        <v>0.18</v>
      </c>
      <c r="O6" s="4">
        <v>1.2E-2</v>
      </c>
      <c r="P6" s="3">
        <v>7.2499999999999995E-2</v>
      </c>
      <c r="Q6" s="4">
        <f t="shared" si="4"/>
        <v>0.1182983682983683</v>
      </c>
      <c r="R6" s="4">
        <v>0</v>
      </c>
      <c r="T6" s="4">
        <v>0</v>
      </c>
      <c r="U6" s="4">
        <f t="shared" si="1"/>
        <v>0.31029836829836832</v>
      </c>
      <c r="V6" s="4">
        <f t="shared" si="5"/>
        <v>0.49429836829836832</v>
      </c>
      <c r="W6" s="4">
        <v>0.1</v>
      </c>
      <c r="X6" s="4">
        <f t="shared" si="6"/>
        <v>0.10747940947940959</v>
      </c>
      <c r="AC6">
        <v>171.3</v>
      </c>
      <c r="AD6" s="1">
        <f t="shared" si="2"/>
        <v>0.15358700950862086</v>
      </c>
      <c r="AE6" s="1">
        <f t="shared" si="7"/>
        <v>3.6788720207560229E-3</v>
      </c>
      <c r="AF6" s="14"/>
      <c r="AG6"/>
    </row>
    <row r="7" spans="1:35">
      <c r="D7" s="2">
        <v>2000</v>
      </c>
      <c r="E7" s="2">
        <v>5</v>
      </c>
      <c r="F7" s="4">
        <v>1.4870000000000001</v>
      </c>
      <c r="G7" s="1">
        <v>1.456</v>
      </c>
      <c r="H7" s="1">
        <v>1.5620000000000001</v>
      </c>
      <c r="I7" s="1">
        <v>1.651</v>
      </c>
      <c r="J7" s="4">
        <f t="shared" si="0"/>
        <v>1.4687777777777777</v>
      </c>
      <c r="K7" s="4">
        <v>0.19900000000000001</v>
      </c>
      <c r="L7" s="4">
        <f t="shared" si="3"/>
        <v>0.20111111111111113</v>
      </c>
      <c r="M7" s="4">
        <v>0.184</v>
      </c>
      <c r="N7" s="4">
        <v>0.18</v>
      </c>
      <c r="O7" s="4">
        <v>1.2E-2</v>
      </c>
      <c r="P7" s="3">
        <v>7.2499999999999995E-2</v>
      </c>
      <c r="Q7" s="4">
        <f t="shared" si="4"/>
        <v>0.11160606060606061</v>
      </c>
      <c r="R7" s="4">
        <v>0</v>
      </c>
      <c r="T7" s="4">
        <v>0</v>
      </c>
      <c r="U7" s="4">
        <f t="shared" si="1"/>
        <v>0.3036060606060606</v>
      </c>
      <c r="V7" s="4">
        <f t="shared" si="5"/>
        <v>0.4876060606060606</v>
      </c>
      <c r="W7" s="4">
        <v>0.1</v>
      </c>
      <c r="X7" s="4">
        <f t="shared" si="6"/>
        <v>-2.027272727272722E-2</v>
      </c>
      <c r="AC7">
        <v>171.5</v>
      </c>
      <c r="AD7" s="1">
        <f t="shared" si="2"/>
        <v>-2.8935742380068838E-2</v>
      </c>
      <c r="AE7" s="1">
        <f t="shared" si="7"/>
        <v>3.6788720207560229E-3</v>
      </c>
      <c r="AF7" s="14"/>
      <c r="AG7"/>
    </row>
    <row r="8" spans="1:35">
      <c r="A8" s="2">
        <v>2000</v>
      </c>
      <c r="B8" s="2">
        <f>D8</f>
        <v>2000</v>
      </c>
      <c r="D8" s="2">
        <v>2000</v>
      </c>
      <c r="E8" s="2">
        <v>6</v>
      </c>
      <c r="F8" s="4">
        <v>1.633</v>
      </c>
      <c r="G8" s="1">
        <v>1.6120000000000001</v>
      </c>
      <c r="H8" s="1">
        <v>1.667</v>
      </c>
      <c r="I8" s="1">
        <v>1.6220000000000001</v>
      </c>
      <c r="J8" s="4">
        <f t="shared" si="0"/>
        <v>1.6342222222222222</v>
      </c>
      <c r="K8" s="4">
        <v>0.19900000000000001</v>
      </c>
      <c r="L8" s="4">
        <f t="shared" si="3"/>
        <v>0.20111111111111113</v>
      </c>
      <c r="M8" s="4">
        <v>0.184</v>
      </c>
      <c r="N8" s="4">
        <v>0.18</v>
      </c>
      <c r="O8" s="4">
        <v>1.2E-2</v>
      </c>
      <c r="P8" s="3">
        <v>7.2499999999999995E-2</v>
      </c>
      <c r="Q8" s="4">
        <f t="shared" si="4"/>
        <v>0.10964568764568765</v>
      </c>
      <c r="R8" s="4">
        <v>0</v>
      </c>
      <c r="T8" s="4">
        <v>0</v>
      </c>
      <c r="U8" s="4">
        <f t="shared" si="1"/>
        <v>0.30164568764568767</v>
      </c>
      <c r="V8" s="4">
        <f t="shared" si="5"/>
        <v>0.48564568764568766</v>
      </c>
      <c r="W8" s="4">
        <v>0.1</v>
      </c>
      <c r="X8" s="4">
        <f t="shared" si="6"/>
        <v>-0.21275679875679887</v>
      </c>
      <c r="AC8">
        <v>172.4</v>
      </c>
      <c r="AD8" s="1">
        <f t="shared" si="2"/>
        <v>-0.30208750429513787</v>
      </c>
      <c r="AE8" s="1">
        <f t="shared" si="7"/>
        <v>3.6788720207560229E-3</v>
      </c>
      <c r="AF8" s="14"/>
      <c r="AG8"/>
    </row>
    <row r="9" spans="1:35">
      <c r="D9" s="2">
        <v>2000</v>
      </c>
      <c r="E9" s="2">
        <v>7</v>
      </c>
      <c r="F9" s="4">
        <v>1.5509999999999999</v>
      </c>
      <c r="G9" s="1">
        <v>1.5289999999999999</v>
      </c>
      <c r="H9" s="1">
        <v>1.6160000000000001</v>
      </c>
      <c r="I9" s="1">
        <v>1.71</v>
      </c>
      <c r="J9" s="4">
        <f t="shared" si="0"/>
        <v>1.5333333333333332</v>
      </c>
      <c r="K9" s="4">
        <v>0.19900000000000001</v>
      </c>
      <c r="L9" s="4">
        <f t="shared" si="3"/>
        <v>0.20111111111111113</v>
      </c>
      <c r="M9" s="4">
        <v>0.184</v>
      </c>
      <c r="N9" s="4">
        <v>0.18</v>
      </c>
      <c r="O9" s="4">
        <v>1.2E-2</v>
      </c>
      <c r="P9" s="3">
        <v>7.2499999999999995E-2</v>
      </c>
      <c r="Q9" s="4">
        <f t="shared" si="4"/>
        <v>0.11559440559440559</v>
      </c>
      <c r="R9" s="4">
        <v>0</v>
      </c>
      <c r="T9" s="4">
        <v>0</v>
      </c>
      <c r="U9" s="4">
        <f t="shared" si="1"/>
        <v>0.3075944055944056</v>
      </c>
      <c r="V9" s="4">
        <f t="shared" si="5"/>
        <v>0.49159440559440559</v>
      </c>
      <c r="W9" s="4">
        <v>0.1</v>
      </c>
      <c r="X9" s="4">
        <f t="shared" si="6"/>
        <v>-2.9816627816627861E-2</v>
      </c>
      <c r="AC9">
        <v>172.8</v>
      </c>
      <c r="AD9" s="1">
        <f t="shared" si="2"/>
        <v>-4.2237807041209878E-2</v>
      </c>
      <c r="AE9" s="1">
        <f t="shared" si="7"/>
        <v>3.6788720207560229E-3</v>
      </c>
      <c r="AF9" s="14"/>
      <c r="AG9"/>
    </row>
    <row r="10" spans="1:35">
      <c r="D10" s="2">
        <v>2000</v>
      </c>
      <c r="E10" s="2">
        <v>8</v>
      </c>
      <c r="F10" s="4">
        <v>1.4650000000000001</v>
      </c>
      <c r="G10" s="1">
        <v>1.4390000000000001</v>
      </c>
      <c r="H10" s="1">
        <v>1.5429999999999999</v>
      </c>
      <c r="I10" s="1">
        <v>1.6759999999999999</v>
      </c>
      <c r="J10" s="4">
        <f t="shared" si="0"/>
        <v>1.4415555555555557</v>
      </c>
      <c r="K10" s="4">
        <v>0.19900000000000001</v>
      </c>
      <c r="L10" s="4">
        <f t="shared" si="3"/>
        <v>0.20111111111111113</v>
      </c>
      <c r="M10" s="4">
        <v>0.184</v>
      </c>
      <c r="N10" s="4">
        <v>0.18</v>
      </c>
      <c r="O10" s="4">
        <v>1.2E-2</v>
      </c>
      <c r="P10" s="3">
        <v>7.2499999999999995E-2</v>
      </c>
      <c r="Q10" s="4">
        <f t="shared" si="4"/>
        <v>0.11329603729603729</v>
      </c>
      <c r="R10" s="4">
        <v>0</v>
      </c>
      <c r="T10" s="4">
        <v>0</v>
      </c>
      <c r="U10" s="4">
        <f t="shared" si="1"/>
        <v>0.30529603729603727</v>
      </c>
      <c r="V10" s="4">
        <f t="shared" si="5"/>
        <v>0.48929603729603732</v>
      </c>
      <c r="W10" s="4">
        <v>0.1</v>
      </c>
      <c r="X10" s="4">
        <f t="shared" si="6"/>
        <v>3.0259518259518003E-2</v>
      </c>
      <c r="AC10">
        <v>172.8</v>
      </c>
      <c r="AD10" s="1">
        <f t="shared" si="2"/>
        <v>4.2865199286310031E-2</v>
      </c>
      <c r="AE10" s="1">
        <f t="shared" si="7"/>
        <v>3.6788720207560229E-3</v>
      </c>
      <c r="AF10" s="14"/>
      <c r="AG10"/>
    </row>
    <row r="11" spans="1:35">
      <c r="D11" s="2">
        <v>2000</v>
      </c>
      <c r="E11" s="2">
        <v>9</v>
      </c>
      <c r="F11" s="4">
        <v>1.55</v>
      </c>
      <c r="G11" s="1">
        <v>1.5249999999999999</v>
      </c>
      <c r="H11" s="1">
        <v>1.619</v>
      </c>
      <c r="I11" s="1">
        <v>1.8260000000000001</v>
      </c>
      <c r="J11" s="4">
        <f t="shared" si="0"/>
        <v>1.5193333333333332</v>
      </c>
      <c r="K11" s="4">
        <v>0.19900000000000001</v>
      </c>
      <c r="L11" s="4">
        <f t="shared" si="3"/>
        <v>0.20111111111111113</v>
      </c>
      <c r="M11" s="4">
        <v>0.184</v>
      </c>
      <c r="N11" s="4">
        <v>0.18</v>
      </c>
      <c r="O11" s="4">
        <v>1.2E-2</v>
      </c>
      <c r="P11" s="3">
        <v>7.2499999999999995E-2</v>
      </c>
      <c r="Q11" s="4">
        <f t="shared" si="4"/>
        <v>0.12343589743589745</v>
      </c>
      <c r="R11" s="4">
        <v>0</v>
      </c>
      <c r="T11" s="4">
        <v>0</v>
      </c>
      <c r="U11" s="4">
        <f t="shared" si="1"/>
        <v>0.31543589743589745</v>
      </c>
      <c r="V11" s="4">
        <f t="shared" si="5"/>
        <v>0.49943589743589745</v>
      </c>
      <c r="W11" s="4">
        <v>0.1</v>
      </c>
      <c r="X11" s="4">
        <f t="shared" si="6"/>
        <v>9.2341880341880511E-2</v>
      </c>
      <c r="AC11">
        <v>173.7</v>
      </c>
      <c r="AD11" s="1">
        <f t="shared" si="2"/>
        <v>0.13013240944943907</v>
      </c>
      <c r="AE11" s="1">
        <f t="shared" si="7"/>
        <v>3.6788720207560229E-3</v>
      </c>
      <c r="AF11" s="14"/>
      <c r="AG11"/>
    </row>
    <row r="12" spans="1:35">
      <c r="D12" s="2">
        <v>2000</v>
      </c>
      <c r="E12" s="2">
        <v>10</v>
      </c>
      <c r="F12" s="4">
        <v>1.532</v>
      </c>
      <c r="G12" s="1">
        <v>1.508</v>
      </c>
      <c r="H12" s="1">
        <v>1.6</v>
      </c>
      <c r="I12" s="1">
        <v>1.8120000000000001</v>
      </c>
      <c r="J12" s="4">
        <f t="shared" si="0"/>
        <v>1.5008888888888889</v>
      </c>
      <c r="K12" s="4">
        <v>0.19900000000000001</v>
      </c>
      <c r="L12" s="4">
        <f t="shared" si="3"/>
        <v>0.20111111111111113</v>
      </c>
      <c r="M12" s="4">
        <v>0.184</v>
      </c>
      <c r="N12" s="4">
        <v>0.18</v>
      </c>
      <c r="O12" s="4">
        <v>1.2E-2</v>
      </c>
      <c r="P12" s="3">
        <v>7.2499999999999995E-2</v>
      </c>
      <c r="Q12" s="4">
        <f t="shared" si="4"/>
        <v>0.1224895104895105</v>
      </c>
      <c r="R12" s="4">
        <v>0</v>
      </c>
      <c r="T12" s="4">
        <v>0</v>
      </c>
      <c r="U12" s="4">
        <f t="shared" si="1"/>
        <v>0.31448951048951052</v>
      </c>
      <c r="V12" s="4">
        <f t="shared" si="5"/>
        <v>0.49848951048951051</v>
      </c>
      <c r="W12" s="4">
        <v>0.1</v>
      </c>
      <c r="X12" s="4">
        <f t="shared" si="6"/>
        <v>9.7732711732711586E-2</v>
      </c>
      <c r="AC12">
        <v>174</v>
      </c>
      <c r="AD12" s="1">
        <f t="shared" si="2"/>
        <v>0.1374919515758824</v>
      </c>
      <c r="AE12" s="1">
        <f t="shared" si="7"/>
        <v>3.6788720207560229E-3</v>
      </c>
      <c r="AF12" s="14"/>
      <c r="AG12"/>
    </row>
    <row r="13" spans="1:35">
      <c r="D13" s="2">
        <v>2000</v>
      </c>
      <c r="E13" s="2">
        <v>11</v>
      </c>
      <c r="F13" s="4">
        <v>1.5169999999999999</v>
      </c>
      <c r="G13" s="1">
        <v>1.4950000000000001</v>
      </c>
      <c r="H13" s="1">
        <v>1.583</v>
      </c>
      <c r="I13" s="1">
        <v>1.766</v>
      </c>
      <c r="J13" s="4">
        <f t="shared" si="0"/>
        <v>1.4893333333333332</v>
      </c>
      <c r="K13" s="4">
        <v>0.19900000000000001</v>
      </c>
      <c r="L13" s="4">
        <f t="shared" si="3"/>
        <v>0.20111111111111113</v>
      </c>
      <c r="M13" s="4">
        <v>0.184</v>
      </c>
      <c r="N13" s="4">
        <v>0.18</v>
      </c>
      <c r="O13" s="4">
        <v>1.2E-2</v>
      </c>
      <c r="P13" s="3">
        <v>7.2499999999999995E-2</v>
      </c>
      <c r="Q13" s="4">
        <f t="shared" si="4"/>
        <v>0.11937995337995339</v>
      </c>
      <c r="R13" s="4">
        <v>0</v>
      </c>
      <c r="T13" s="4">
        <v>0</v>
      </c>
      <c r="U13" s="4">
        <f t="shared" si="1"/>
        <v>0.31137995337995339</v>
      </c>
      <c r="V13" s="4">
        <f t="shared" si="5"/>
        <v>0.49537995337995339</v>
      </c>
      <c r="W13" s="4">
        <v>0.1</v>
      </c>
      <c r="X13" s="4">
        <f t="shared" si="6"/>
        <v>6.639782439782449E-2</v>
      </c>
      <c r="AC13">
        <v>174.1</v>
      </c>
      <c r="AD13" s="1">
        <f t="shared" si="2"/>
        <v>9.3355875031854496E-2</v>
      </c>
      <c r="AE13" s="1">
        <f t="shared" si="7"/>
        <v>3.6788720207560229E-3</v>
      </c>
      <c r="AF13" s="14"/>
      <c r="AG13"/>
    </row>
    <row r="14" spans="1:35">
      <c r="B14" s="24" t="s">
        <v>23</v>
      </c>
      <c r="C14" s="27"/>
      <c r="D14" s="2">
        <v>2000</v>
      </c>
      <c r="E14" s="2">
        <v>12</v>
      </c>
      <c r="F14" s="4">
        <v>1.4430000000000001</v>
      </c>
      <c r="G14" s="1">
        <v>1.4179999999999999</v>
      </c>
      <c r="H14" s="1">
        <v>1.516</v>
      </c>
      <c r="I14" s="1">
        <v>1.679</v>
      </c>
      <c r="J14" s="4">
        <f t="shared" si="0"/>
        <v>1.4167777777777779</v>
      </c>
      <c r="K14" s="4">
        <v>0.19900000000000001</v>
      </c>
      <c r="L14" s="4">
        <f t="shared" si="3"/>
        <v>0.20111111111111113</v>
      </c>
      <c r="M14" s="4">
        <v>0.184</v>
      </c>
      <c r="N14" s="4">
        <v>0.18</v>
      </c>
      <c r="O14" s="4">
        <v>1.2E-2</v>
      </c>
      <c r="P14" s="3">
        <v>7.2499999999999995E-2</v>
      </c>
      <c r="Q14" s="4">
        <f t="shared" si="4"/>
        <v>0.11349883449883451</v>
      </c>
      <c r="R14" s="4">
        <v>0</v>
      </c>
      <c r="T14" s="4">
        <v>0</v>
      </c>
      <c r="U14" s="4">
        <f t="shared" si="1"/>
        <v>0.30549883449883453</v>
      </c>
      <c r="V14" s="4">
        <f t="shared" si="5"/>
        <v>0.48949883449883452</v>
      </c>
      <c r="W14" s="4">
        <v>0.1</v>
      </c>
      <c r="X14" s="4">
        <f t="shared" si="6"/>
        <v>5.7834498834498538E-2</v>
      </c>
      <c r="AC14">
        <v>174</v>
      </c>
      <c r="AD14" s="1">
        <f t="shared" si="2"/>
        <v>8.1362503630468722E-2</v>
      </c>
      <c r="AE14" s="1">
        <f t="shared" si="7"/>
        <v>3.6788720207560229E-3</v>
      </c>
      <c r="AF14" s="14"/>
      <c r="AG14"/>
    </row>
    <row r="15" spans="1:35">
      <c r="A15" s="31" t="s">
        <v>32</v>
      </c>
      <c r="B15" s="24" t="s">
        <v>23</v>
      </c>
      <c r="C15" s="27"/>
      <c r="D15" s="2">
        <v>2001</v>
      </c>
      <c r="E15" s="2">
        <v>1</v>
      </c>
      <c r="F15" s="4">
        <v>1.4470000000000001</v>
      </c>
      <c r="G15" s="1">
        <v>1.427</v>
      </c>
      <c r="H15" s="1">
        <v>1.5</v>
      </c>
      <c r="I15" s="1">
        <v>1.601</v>
      </c>
      <c r="J15" s="4">
        <f t="shared" si="0"/>
        <v>1.429888888888889</v>
      </c>
      <c r="K15" s="4">
        <v>0.22600000000000001</v>
      </c>
      <c r="L15" s="4">
        <f t="shared" si="3"/>
        <v>0.23111111111111113</v>
      </c>
      <c r="M15" s="4">
        <v>0.184</v>
      </c>
      <c r="N15" s="4">
        <v>0.18</v>
      </c>
      <c r="O15" s="4">
        <v>1.2E-2</v>
      </c>
      <c r="P15" s="3">
        <v>7.2499999999999995E-2</v>
      </c>
      <c r="Q15" s="4">
        <f t="shared" si="4"/>
        <v>0.10822610722610723</v>
      </c>
      <c r="R15" s="4">
        <v>0</v>
      </c>
      <c r="T15" s="4">
        <v>0</v>
      </c>
      <c r="U15" s="4">
        <f t="shared" si="1"/>
        <v>0.30022610722610721</v>
      </c>
      <c r="V15" s="4">
        <f t="shared" si="5"/>
        <v>0.48422610722610726</v>
      </c>
      <c r="W15" s="4">
        <v>0.1</v>
      </c>
      <c r="X15" s="4">
        <f t="shared" si="6"/>
        <v>1.9961149961147395E-3</v>
      </c>
      <c r="AC15">
        <v>175.1</v>
      </c>
      <c r="AD15" s="1">
        <f t="shared" si="2"/>
        <v>2.7905254451110377E-3</v>
      </c>
      <c r="AE15" s="1">
        <f>AVERAGE(AD15:AD26)</f>
        <v>8.7802491579415096E-2</v>
      </c>
      <c r="AF15" s="14"/>
      <c r="AG15"/>
    </row>
    <row r="16" spans="1:35">
      <c r="D16" s="2">
        <v>2001</v>
      </c>
      <c r="E16" s="2">
        <v>2</v>
      </c>
      <c r="F16" s="4">
        <v>1.45</v>
      </c>
      <c r="G16" s="1">
        <v>1.431</v>
      </c>
      <c r="H16" s="1">
        <v>1.5</v>
      </c>
      <c r="I16" s="1">
        <v>1.637</v>
      </c>
      <c r="J16" s="4">
        <f t="shared" si="0"/>
        <v>1.4292222222222222</v>
      </c>
      <c r="K16" s="4">
        <v>0.22600000000000001</v>
      </c>
      <c r="L16" s="4">
        <f t="shared" si="3"/>
        <v>0.23111111111111113</v>
      </c>
      <c r="M16" s="4">
        <v>0.184</v>
      </c>
      <c r="N16" s="4">
        <v>0.18</v>
      </c>
      <c r="O16" s="4">
        <v>1.2E-2</v>
      </c>
      <c r="P16" s="3">
        <v>7.2499999999999995E-2</v>
      </c>
      <c r="Q16" s="4">
        <f t="shared" si="4"/>
        <v>0.11065967365967366</v>
      </c>
      <c r="R16" s="4">
        <v>0</v>
      </c>
      <c r="T16" s="4">
        <v>0</v>
      </c>
      <c r="U16" s="4">
        <f t="shared" si="1"/>
        <v>0.30265967365967367</v>
      </c>
      <c r="V16" s="4">
        <f t="shared" si="5"/>
        <v>0.48665967365967366</v>
      </c>
      <c r="W16" s="4">
        <v>0.1</v>
      </c>
      <c r="X16" s="4">
        <f t="shared" si="6"/>
        <v>3.6229215229215184E-2</v>
      </c>
      <c r="AC16">
        <v>175.8</v>
      </c>
      <c r="AD16" s="1">
        <f t="shared" si="2"/>
        <v>5.044598793571483E-2</v>
      </c>
      <c r="AE16" s="1">
        <f>AE15</f>
        <v>8.7802491579415096E-2</v>
      </c>
      <c r="AF16" s="14"/>
      <c r="AG16"/>
    </row>
    <row r="17" spans="1:33">
      <c r="D17" s="2">
        <v>2001</v>
      </c>
      <c r="E17" s="2">
        <v>3</v>
      </c>
      <c r="F17" s="4">
        <v>1.409</v>
      </c>
      <c r="G17" s="1">
        <v>1.3839999999999999</v>
      </c>
      <c r="H17" s="1">
        <v>1.4830000000000001</v>
      </c>
      <c r="I17" s="1">
        <v>1.6930000000000001</v>
      </c>
      <c r="J17" s="4">
        <f t="shared" si="0"/>
        <v>1.3774444444444445</v>
      </c>
      <c r="K17" s="4">
        <v>0.22600000000000001</v>
      </c>
      <c r="L17" s="4">
        <f t="shared" si="3"/>
        <v>0.23111111111111113</v>
      </c>
      <c r="M17" s="4">
        <v>0.184</v>
      </c>
      <c r="N17" s="4">
        <v>0.18</v>
      </c>
      <c r="O17" s="4">
        <v>1.2E-2</v>
      </c>
      <c r="P17" s="3">
        <v>7.2499999999999995E-2</v>
      </c>
      <c r="Q17" s="4">
        <f t="shared" si="4"/>
        <v>0.11444522144522146</v>
      </c>
      <c r="R17" s="4">
        <v>0</v>
      </c>
      <c r="T17" s="4">
        <v>0</v>
      </c>
      <c r="U17" s="4">
        <f t="shared" si="1"/>
        <v>0.30644522144522146</v>
      </c>
      <c r="V17" s="4">
        <f t="shared" si="5"/>
        <v>0.49044522144522146</v>
      </c>
      <c r="W17" s="4">
        <v>0.1</v>
      </c>
      <c r="X17" s="4">
        <f t="shared" si="6"/>
        <v>0.1402214452214452</v>
      </c>
      <c r="AC17">
        <v>176.2</v>
      </c>
      <c r="AD17" s="1">
        <f t="shared" si="2"/>
        <v>0.19480276214515713</v>
      </c>
      <c r="AE17" s="1">
        <f t="shared" ref="AE17:AE26" si="8">AE16</f>
        <v>8.7802491579415096E-2</v>
      </c>
      <c r="AF17" s="14"/>
      <c r="AG17"/>
    </row>
    <row r="18" spans="1:33">
      <c r="D18" s="2">
        <v>2001</v>
      </c>
      <c r="E18" s="2">
        <v>4</v>
      </c>
      <c r="F18" s="4">
        <v>1.552</v>
      </c>
      <c r="G18" s="1">
        <v>1.5169999999999999</v>
      </c>
      <c r="H18" s="1">
        <v>1.629</v>
      </c>
      <c r="I18" s="1">
        <v>1.7929999999999999</v>
      </c>
      <c r="J18" s="4">
        <f t="shared" si="0"/>
        <v>1.5252222222222223</v>
      </c>
      <c r="K18" s="4">
        <v>0.22600000000000001</v>
      </c>
      <c r="L18" s="4">
        <f t="shared" si="3"/>
        <v>0.23111111111111113</v>
      </c>
      <c r="M18" s="4">
        <v>0.184</v>
      </c>
      <c r="N18" s="4">
        <v>0.18</v>
      </c>
      <c r="O18" s="4">
        <v>1.2E-2</v>
      </c>
      <c r="P18" s="3">
        <v>7.2499999999999995E-2</v>
      </c>
      <c r="Q18" s="4">
        <f t="shared" si="4"/>
        <v>0.1212051282051282</v>
      </c>
      <c r="R18" s="4">
        <v>0</v>
      </c>
      <c r="T18" s="4">
        <v>0</v>
      </c>
      <c r="U18" s="4">
        <f t="shared" si="1"/>
        <v>0.31320512820512819</v>
      </c>
      <c r="V18" s="4">
        <f t="shared" si="5"/>
        <v>0.49720512820512819</v>
      </c>
      <c r="W18" s="4">
        <v>0.1</v>
      </c>
      <c r="X18" s="4">
        <f t="shared" si="6"/>
        <v>8.5683760683760379E-2</v>
      </c>
      <c r="AC18">
        <v>176.9</v>
      </c>
      <c r="AD18" s="1">
        <f t="shared" si="2"/>
        <v>0.11856520657283758</v>
      </c>
      <c r="AE18" s="1">
        <f t="shared" si="8"/>
        <v>8.7802491579415096E-2</v>
      </c>
      <c r="AF18" s="14"/>
      <c r="AG18" s="14"/>
    </row>
    <row r="19" spans="1:33">
      <c r="D19" s="2">
        <v>2001</v>
      </c>
      <c r="E19" s="2">
        <v>5</v>
      </c>
      <c r="F19" s="4">
        <v>1.702</v>
      </c>
      <c r="G19" s="1">
        <v>1.6539999999999999</v>
      </c>
      <c r="H19" s="1">
        <v>1.806</v>
      </c>
      <c r="I19" s="1">
        <v>1.948</v>
      </c>
      <c r="J19" s="4">
        <f t="shared" si="0"/>
        <v>1.6746666666666665</v>
      </c>
      <c r="K19" s="4">
        <v>0.22600000000000001</v>
      </c>
      <c r="L19" s="4">
        <f t="shared" si="3"/>
        <v>0.23111111111111113</v>
      </c>
      <c r="M19" s="4">
        <v>0.184</v>
      </c>
      <c r="N19" s="4">
        <v>0.18</v>
      </c>
      <c r="O19" s="4">
        <v>1.2E-2</v>
      </c>
      <c r="P19" s="3">
        <v>7.2499999999999995E-2</v>
      </c>
      <c r="Q19" s="4">
        <f t="shared" si="4"/>
        <v>0.13168298368298367</v>
      </c>
      <c r="R19" s="4">
        <v>0</v>
      </c>
      <c r="T19" s="4">
        <v>0</v>
      </c>
      <c r="U19" s="4">
        <f t="shared" si="1"/>
        <v>0.32368298368298365</v>
      </c>
      <c r="V19" s="4">
        <f t="shared" si="5"/>
        <v>0.5076829836829837</v>
      </c>
      <c r="W19" s="4">
        <v>0.1</v>
      </c>
      <c r="X19" s="4">
        <f t="shared" si="6"/>
        <v>8.0761460761460624E-2</v>
      </c>
      <c r="AC19">
        <v>177.7</v>
      </c>
      <c r="AD19" s="1">
        <f t="shared" si="2"/>
        <v>0.11125084374763591</v>
      </c>
      <c r="AE19" s="1">
        <f t="shared" si="8"/>
        <v>8.7802491579415096E-2</v>
      </c>
      <c r="AF19" s="14"/>
      <c r="AG19" s="14"/>
    </row>
    <row r="20" spans="1:33">
      <c r="A20" s="2">
        <f>A8+1</f>
        <v>2001</v>
      </c>
      <c r="B20" s="2">
        <f>D20</f>
        <v>2001</v>
      </c>
      <c r="D20" s="2">
        <v>2001</v>
      </c>
      <c r="E20" s="2">
        <v>6</v>
      </c>
      <c r="F20" s="4">
        <v>1.6160000000000001</v>
      </c>
      <c r="G20" s="1">
        <v>1.548</v>
      </c>
      <c r="H20" s="1">
        <v>1.758</v>
      </c>
      <c r="I20" s="1">
        <v>1.927</v>
      </c>
      <c r="J20" s="4">
        <f t="shared" si="0"/>
        <v>1.5814444444444444</v>
      </c>
      <c r="K20" s="4">
        <v>0.22600000000000001</v>
      </c>
      <c r="L20" s="4">
        <f t="shared" si="3"/>
        <v>0.23111111111111113</v>
      </c>
      <c r="M20" s="4">
        <v>0.184</v>
      </c>
      <c r="N20" s="4">
        <v>0.18</v>
      </c>
      <c r="O20" s="4">
        <v>1.2E-2</v>
      </c>
      <c r="P20" s="3">
        <v>7.2499999999999995E-2</v>
      </c>
      <c r="Q20" s="4">
        <f t="shared" si="4"/>
        <v>0.13026340326340327</v>
      </c>
      <c r="R20" s="4">
        <v>0</v>
      </c>
      <c r="T20" s="4">
        <v>0</v>
      </c>
      <c r="U20" s="4">
        <f t="shared" si="1"/>
        <v>0.3222634032634033</v>
      </c>
      <c r="V20" s="4">
        <f t="shared" si="5"/>
        <v>0.50626340326340324</v>
      </c>
      <c r="W20" s="4">
        <v>0.1</v>
      </c>
      <c r="X20" s="4">
        <f t="shared" si="6"/>
        <v>0.15440326340326327</v>
      </c>
      <c r="AC20">
        <v>178</v>
      </c>
      <c r="AD20" s="1">
        <f t="shared" si="2"/>
        <v>0.21233571480579327</v>
      </c>
      <c r="AE20" s="1">
        <f t="shared" si="8"/>
        <v>8.7802491579415096E-2</v>
      </c>
      <c r="AF20" s="14"/>
      <c r="AG20" s="14"/>
    </row>
    <row r="21" spans="1:33">
      <c r="D21" s="2">
        <v>2001</v>
      </c>
      <c r="E21" s="2">
        <v>7</v>
      </c>
      <c r="F21" s="4">
        <v>1.421</v>
      </c>
      <c r="G21" s="1">
        <v>1.34</v>
      </c>
      <c r="H21" s="1">
        <v>1.5820000000000001</v>
      </c>
      <c r="I21" s="1">
        <v>1.77</v>
      </c>
      <c r="J21" s="4">
        <f t="shared" si="0"/>
        <v>1.3822222222222222</v>
      </c>
      <c r="K21" s="4">
        <v>0.22600000000000001</v>
      </c>
      <c r="L21" s="4">
        <f t="shared" si="3"/>
        <v>0.23111111111111113</v>
      </c>
      <c r="M21" s="4">
        <v>0.184</v>
      </c>
      <c r="N21" s="4">
        <v>0.18</v>
      </c>
      <c r="O21" s="4">
        <v>1.2E-2</v>
      </c>
      <c r="P21" s="3">
        <v>7.2499999999999995E-2</v>
      </c>
      <c r="Q21" s="4">
        <f t="shared" si="4"/>
        <v>0.11965034965034965</v>
      </c>
      <c r="R21" s="4">
        <v>0</v>
      </c>
      <c r="T21" s="4">
        <v>0</v>
      </c>
      <c r="U21" s="4">
        <f t="shared" si="1"/>
        <v>0.31165034965034966</v>
      </c>
      <c r="V21" s="4">
        <f t="shared" si="5"/>
        <v>0.49565034965034965</v>
      </c>
      <c r="W21" s="4">
        <v>0.1</v>
      </c>
      <c r="X21" s="4">
        <f t="shared" si="6"/>
        <v>0.20723853923853897</v>
      </c>
      <c r="AC21">
        <v>177.5</v>
      </c>
      <c r="AD21" s="1">
        <f t="shared" si="2"/>
        <v>0.28579770741433802</v>
      </c>
      <c r="AE21" s="1">
        <f t="shared" si="8"/>
        <v>8.7802491579415096E-2</v>
      </c>
      <c r="AF21" s="14"/>
      <c r="AG21" s="14"/>
    </row>
    <row r="22" spans="1:33">
      <c r="D22" s="2">
        <v>2001</v>
      </c>
      <c r="E22" s="2">
        <v>8</v>
      </c>
      <c r="F22" s="4">
        <v>1.421</v>
      </c>
      <c r="G22" s="1">
        <v>1.3859999999999999</v>
      </c>
      <c r="H22" s="1">
        <v>1.4910000000000001</v>
      </c>
      <c r="I22" s="1">
        <v>1.5589999999999999</v>
      </c>
      <c r="J22" s="4">
        <f t="shared" si="0"/>
        <v>1.4056666666666668</v>
      </c>
      <c r="K22" s="4">
        <v>0.22600000000000001</v>
      </c>
      <c r="L22" s="4">
        <f t="shared" si="3"/>
        <v>0.23111111111111113</v>
      </c>
      <c r="M22" s="4">
        <v>0.184</v>
      </c>
      <c r="N22" s="4">
        <v>0.18</v>
      </c>
      <c r="O22" s="4">
        <v>1.2E-2</v>
      </c>
      <c r="P22" s="3">
        <v>7.2499999999999995E-2</v>
      </c>
      <c r="Q22" s="4">
        <f t="shared" si="4"/>
        <v>0.10538694638694639</v>
      </c>
      <c r="R22" s="4">
        <v>0</v>
      </c>
      <c r="T22" s="4">
        <v>0</v>
      </c>
      <c r="U22" s="4">
        <f t="shared" si="1"/>
        <v>0.2973869463869464</v>
      </c>
      <c r="V22" s="4">
        <f t="shared" si="5"/>
        <v>0.4813869463869464</v>
      </c>
      <c r="W22" s="4">
        <v>0.1</v>
      </c>
      <c r="X22" s="4">
        <f t="shared" si="6"/>
        <v>-1.2942501942502238E-2</v>
      </c>
      <c r="AC22">
        <v>177.5</v>
      </c>
      <c r="AD22" s="1">
        <f t="shared" si="2"/>
        <v>-1.7848694538013257E-2</v>
      </c>
      <c r="AE22" s="1">
        <f t="shared" si="8"/>
        <v>8.7802491579415096E-2</v>
      </c>
      <c r="AF22" s="14"/>
      <c r="AG22" s="14"/>
    </row>
    <row r="23" spans="1:33">
      <c r="D23" s="2">
        <v>2001</v>
      </c>
      <c r="E23" s="2">
        <v>9</v>
      </c>
      <c r="F23" s="4">
        <v>1.522</v>
      </c>
      <c r="G23" s="1">
        <v>1.506</v>
      </c>
      <c r="H23" s="1">
        <v>1.552</v>
      </c>
      <c r="I23" s="1">
        <v>1.663</v>
      </c>
      <c r="J23" s="4">
        <f t="shared" si="0"/>
        <v>1.5063333333333335</v>
      </c>
      <c r="K23" s="4">
        <v>0.22600000000000001</v>
      </c>
      <c r="L23" s="4">
        <f t="shared" si="3"/>
        <v>0.23111111111111113</v>
      </c>
      <c r="M23" s="4">
        <v>0.184</v>
      </c>
      <c r="N23" s="4">
        <v>0.18</v>
      </c>
      <c r="O23" s="4">
        <v>1.2E-2</v>
      </c>
      <c r="P23" s="3">
        <v>7.2499999999999995E-2</v>
      </c>
      <c r="Q23" s="4">
        <f t="shared" si="4"/>
        <v>0.11241724941724943</v>
      </c>
      <c r="R23" s="4">
        <v>0</v>
      </c>
      <c r="T23" s="4">
        <v>0</v>
      </c>
      <c r="U23" s="4">
        <f t="shared" si="1"/>
        <v>0.30441724941724946</v>
      </c>
      <c r="V23" s="4">
        <f t="shared" si="5"/>
        <v>0.4884172494172494</v>
      </c>
      <c r="W23" s="4">
        <v>0.1</v>
      </c>
      <c r="X23" s="4">
        <f t="shared" si="6"/>
        <v>-1.6639471639471992E-2</v>
      </c>
      <c r="AC23">
        <v>178.3</v>
      </c>
      <c r="AD23" s="1">
        <f t="shared" si="2"/>
        <v>-2.2844137435444705E-2</v>
      </c>
      <c r="AE23" s="1">
        <f t="shared" si="8"/>
        <v>8.7802491579415096E-2</v>
      </c>
      <c r="AF23" s="14"/>
      <c r="AG23" s="14"/>
    </row>
    <row r="24" spans="1:33">
      <c r="D24" s="2">
        <v>2001</v>
      </c>
      <c r="E24" s="2">
        <v>10</v>
      </c>
      <c r="F24" s="4">
        <v>1.3149999999999999</v>
      </c>
      <c r="G24" s="1">
        <v>1.274</v>
      </c>
      <c r="H24" s="1">
        <v>1.4</v>
      </c>
      <c r="I24" s="1">
        <v>1.546</v>
      </c>
      <c r="J24" s="4">
        <f t="shared" si="0"/>
        <v>1.2893333333333332</v>
      </c>
      <c r="K24" s="4">
        <v>0.22600000000000001</v>
      </c>
      <c r="L24" s="4">
        <f t="shared" si="3"/>
        <v>0.23111111111111113</v>
      </c>
      <c r="M24" s="4">
        <v>0.184</v>
      </c>
      <c r="N24" s="4">
        <v>0.18</v>
      </c>
      <c r="O24" s="4">
        <v>1.2E-2</v>
      </c>
      <c r="P24" s="3">
        <v>7.2499999999999995E-2</v>
      </c>
      <c r="Q24" s="4">
        <f t="shared" si="4"/>
        <v>0.10450815850815852</v>
      </c>
      <c r="R24" s="4">
        <v>0</v>
      </c>
      <c r="T24" s="4">
        <v>0</v>
      </c>
      <c r="U24" s="4">
        <f t="shared" si="1"/>
        <v>0.29650815850815854</v>
      </c>
      <c r="V24" s="4">
        <f t="shared" si="5"/>
        <v>0.48050815850815853</v>
      </c>
      <c r="W24" s="4">
        <v>0.1</v>
      </c>
      <c r="X24" s="4">
        <f t="shared" si="6"/>
        <v>9.1269619269619184E-2</v>
      </c>
      <c r="AC24">
        <v>177.7</v>
      </c>
      <c r="AD24" s="1">
        <f t="shared" si="2"/>
        <v>0.12572608341324143</v>
      </c>
      <c r="AE24" s="1">
        <f t="shared" si="8"/>
        <v>8.7802491579415096E-2</v>
      </c>
      <c r="AF24" s="14"/>
      <c r="AG24" s="14"/>
    </row>
    <row r="25" spans="1:33">
      <c r="D25" s="2">
        <v>2001</v>
      </c>
      <c r="E25" s="2">
        <v>11</v>
      </c>
      <c r="F25" s="4">
        <v>1.171</v>
      </c>
      <c r="G25" s="1">
        <v>1.139</v>
      </c>
      <c r="H25" s="1">
        <v>1.2350000000000001</v>
      </c>
      <c r="I25" s="1">
        <v>1.357</v>
      </c>
      <c r="J25" s="4">
        <f t="shared" si="0"/>
        <v>1.1503333333333334</v>
      </c>
      <c r="K25" s="4">
        <v>0.22600000000000001</v>
      </c>
      <c r="L25" s="4">
        <f t="shared" si="3"/>
        <v>0.23111111111111113</v>
      </c>
      <c r="M25" s="4">
        <v>0.184</v>
      </c>
      <c r="N25" s="4">
        <v>0.18</v>
      </c>
      <c r="O25" s="4">
        <v>1.2E-2</v>
      </c>
      <c r="P25" s="3">
        <v>7.2499999999999995E-2</v>
      </c>
      <c r="Q25" s="4">
        <f t="shared" si="4"/>
        <v>9.1731934731934736E-2</v>
      </c>
      <c r="R25" s="4">
        <v>0</v>
      </c>
      <c r="T25" s="4">
        <v>0</v>
      </c>
      <c r="U25" s="4">
        <f t="shared" si="1"/>
        <v>0.28373193473193475</v>
      </c>
      <c r="V25" s="4">
        <f t="shared" si="5"/>
        <v>0.46773193473193475</v>
      </c>
      <c r="W25" s="4">
        <v>0.1</v>
      </c>
      <c r="X25" s="4">
        <f t="shared" si="6"/>
        <v>5.4045843045843034E-2</v>
      </c>
      <c r="AC25">
        <v>177.4</v>
      </c>
      <c r="AD25" s="1">
        <f t="shared" si="2"/>
        <v>7.4575342366514835E-2</v>
      </c>
      <c r="AE25" s="1">
        <f t="shared" si="8"/>
        <v>8.7802491579415096E-2</v>
      </c>
      <c r="AF25" s="14"/>
      <c r="AG25" s="14"/>
    </row>
    <row r="26" spans="1:33">
      <c r="B26" s="24" t="s">
        <v>23</v>
      </c>
      <c r="C26" s="27"/>
      <c r="D26" s="2">
        <v>2001</v>
      </c>
      <c r="E26" s="2">
        <v>12</v>
      </c>
      <c r="F26" s="4">
        <v>1.0860000000000001</v>
      </c>
      <c r="G26" s="1">
        <v>1.0720000000000001</v>
      </c>
      <c r="H26" s="1">
        <v>1.1140000000000001</v>
      </c>
      <c r="I26" s="1">
        <v>1.1579999999999999</v>
      </c>
      <c r="J26" s="4">
        <f t="shared" si="0"/>
        <v>1.0780000000000001</v>
      </c>
      <c r="K26" s="4">
        <v>0.22600000000000001</v>
      </c>
      <c r="L26" s="4">
        <f t="shared" si="3"/>
        <v>0.23111111111111113</v>
      </c>
      <c r="M26" s="4">
        <v>0.184</v>
      </c>
      <c r="N26" s="4">
        <v>0.18</v>
      </c>
      <c r="O26" s="4">
        <v>1.2E-2</v>
      </c>
      <c r="P26" s="3">
        <v>7.2499999999999995E-2</v>
      </c>
      <c r="Q26" s="4">
        <f t="shared" si="4"/>
        <v>7.8279720279720272E-2</v>
      </c>
      <c r="R26" s="4">
        <v>0</v>
      </c>
      <c r="T26" s="4">
        <v>0</v>
      </c>
      <c r="U26" s="4">
        <f t="shared" si="1"/>
        <v>0.27027972027972025</v>
      </c>
      <c r="V26" s="4">
        <f t="shared" si="5"/>
        <v>0.4542797202797203</v>
      </c>
      <c r="W26" s="4">
        <v>0.1</v>
      </c>
      <c r="X26" s="4">
        <f t="shared" si="6"/>
        <v>-5.9168609168609221E-2</v>
      </c>
      <c r="AC26">
        <v>176.7</v>
      </c>
      <c r="AD26" s="1">
        <f t="shared" si="2"/>
        <v>-8.1967442919904793E-2</v>
      </c>
      <c r="AE26" s="1">
        <f t="shared" si="8"/>
        <v>8.7802491579415096E-2</v>
      </c>
      <c r="AF26" s="14"/>
      <c r="AG26" s="14"/>
    </row>
    <row r="27" spans="1:33">
      <c r="A27" s="31" t="s">
        <v>32</v>
      </c>
      <c r="B27" s="24" t="s">
        <v>23</v>
      </c>
      <c r="C27" s="27"/>
      <c r="D27" s="2">
        <v>2002</v>
      </c>
      <c r="E27" s="2">
        <v>1</v>
      </c>
      <c r="F27" s="4">
        <v>1.107</v>
      </c>
      <c r="G27" s="1">
        <v>1.0940000000000001</v>
      </c>
      <c r="H27" s="1">
        <v>1.1339999999999999</v>
      </c>
      <c r="I27" s="1">
        <v>1.1850000000000001</v>
      </c>
      <c r="J27" s="4">
        <f t="shared" si="0"/>
        <v>1.0983333333333332</v>
      </c>
      <c r="K27" s="4">
        <v>0.19700000000000001</v>
      </c>
      <c r="L27" s="4">
        <f t="shared" si="3"/>
        <v>0.19888888888888889</v>
      </c>
      <c r="M27" s="4">
        <v>0.184</v>
      </c>
      <c r="N27" s="4">
        <v>0.18</v>
      </c>
      <c r="O27" s="4">
        <v>1.2E-2</v>
      </c>
      <c r="P27" s="3">
        <v>7.2499999999999995E-2</v>
      </c>
      <c r="Q27" s="4">
        <f t="shared" si="4"/>
        <v>8.0104895104895116E-2</v>
      </c>
      <c r="R27" s="4">
        <v>0</v>
      </c>
      <c r="T27" s="4">
        <v>0</v>
      </c>
      <c r="U27" s="4">
        <f t="shared" si="1"/>
        <v>0.27210489510489511</v>
      </c>
      <c r="V27" s="4">
        <f t="shared" si="5"/>
        <v>0.4561048951048951</v>
      </c>
      <c r="W27" s="4">
        <v>0.1</v>
      </c>
      <c r="X27" s="4">
        <f t="shared" si="6"/>
        <v>-8.6549339549339299E-2</v>
      </c>
      <c r="AC27">
        <v>177.1</v>
      </c>
      <c r="AD27" s="1">
        <f t="shared" si="2"/>
        <v>-0.1196277054258869</v>
      </c>
      <c r="AE27" s="1">
        <f>AVERAGE(AD27:AD38)</f>
        <v>-1.179929986511096E-2</v>
      </c>
      <c r="AF27" s="14"/>
      <c r="AG27" s="14"/>
    </row>
    <row r="28" spans="1:33">
      <c r="D28" s="2">
        <v>2002</v>
      </c>
      <c r="E28" s="2">
        <v>2</v>
      </c>
      <c r="F28" s="4">
        <v>1.1140000000000001</v>
      </c>
      <c r="G28" s="1">
        <v>1.0900000000000001</v>
      </c>
      <c r="H28" s="1">
        <v>1.1619999999999999</v>
      </c>
      <c r="I28" s="1">
        <v>1.274</v>
      </c>
      <c r="J28" s="4">
        <f t="shared" si="0"/>
        <v>1.0962222222222224</v>
      </c>
      <c r="K28" s="4">
        <v>0.19700000000000001</v>
      </c>
      <c r="L28" s="4">
        <f t="shared" si="3"/>
        <v>0.19888888888888889</v>
      </c>
      <c r="M28" s="4">
        <v>0.184</v>
      </c>
      <c r="N28" s="4">
        <v>0.18</v>
      </c>
      <c r="O28" s="4">
        <v>1.2E-2</v>
      </c>
      <c r="P28" s="3">
        <v>7.2499999999999995E-2</v>
      </c>
      <c r="Q28" s="4">
        <f t="shared" si="4"/>
        <v>8.6121212121212126E-2</v>
      </c>
      <c r="R28" s="4">
        <v>0</v>
      </c>
      <c r="T28" s="4">
        <v>0</v>
      </c>
      <c r="U28" s="4">
        <f t="shared" si="1"/>
        <v>0.2781212121212121</v>
      </c>
      <c r="V28" s="4">
        <f t="shared" si="5"/>
        <v>0.46212121212121215</v>
      </c>
      <c r="W28" s="4">
        <v>0.1</v>
      </c>
      <c r="X28" s="4">
        <f t="shared" si="6"/>
        <v>-1.4545454545455971E-3</v>
      </c>
      <c r="AC28">
        <v>177.8</v>
      </c>
      <c r="AD28" s="1">
        <f t="shared" si="2"/>
        <v>-2.0025442274263132E-3</v>
      </c>
      <c r="AE28" s="1">
        <f>AE27</f>
        <v>-1.179929986511096E-2</v>
      </c>
      <c r="AF28" s="14"/>
      <c r="AG28" s="14"/>
    </row>
    <row r="29" spans="1:33">
      <c r="D29" s="2">
        <v>2002</v>
      </c>
      <c r="E29" s="2">
        <v>3</v>
      </c>
      <c r="F29" s="4">
        <v>1.2490000000000001</v>
      </c>
      <c r="G29" s="1">
        <v>1.2210000000000001</v>
      </c>
      <c r="H29" s="1">
        <v>1.3069999999999999</v>
      </c>
      <c r="I29" s="1">
        <v>1.4610000000000001</v>
      </c>
      <c r="J29" s="4">
        <f t="shared" si="0"/>
        <v>1.2254444444444443</v>
      </c>
      <c r="K29" s="4">
        <v>0.19700000000000001</v>
      </c>
      <c r="L29" s="4">
        <f t="shared" si="3"/>
        <v>0.19888888888888889</v>
      </c>
      <c r="M29" s="4">
        <v>0.184</v>
      </c>
      <c r="N29" s="4">
        <v>0.18</v>
      </c>
      <c r="O29" s="4">
        <v>1.2E-2</v>
      </c>
      <c r="P29" s="3">
        <v>7.2499999999999995E-2</v>
      </c>
      <c r="Q29" s="4">
        <f t="shared" si="4"/>
        <v>9.8762237762237762E-2</v>
      </c>
      <c r="R29" s="4">
        <v>0</v>
      </c>
      <c r="T29" s="4">
        <v>0</v>
      </c>
      <c r="U29" s="4">
        <f t="shared" si="1"/>
        <v>0.29076223776223775</v>
      </c>
      <c r="V29" s="4">
        <f t="shared" si="5"/>
        <v>0.47476223776223775</v>
      </c>
      <c r="W29" s="4">
        <v>0.1</v>
      </c>
      <c r="X29" s="4">
        <f t="shared" si="6"/>
        <v>4.3682206682206903E-2</v>
      </c>
      <c r="AC29">
        <v>178.8</v>
      </c>
      <c r="AD29" s="1">
        <f t="shared" si="2"/>
        <v>5.980309085520525E-2</v>
      </c>
      <c r="AE29" s="1">
        <f t="shared" ref="AE29:AE38" si="9">AE28</f>
        <v>-1.179929986511096E-2</v>
      </c>
      <c r="AF29" s="14"/>
      <c r="AG29" s="14"/>
    </row>
    <row r="30" spans="1:33">
      <c r="D30" s="2">
        <v>2002</v>
      </c>
      <c r="E30" s="2">
        <v>4</v>
      </c>
      <c r="F30" s="4">
        <v>1.397</v>
      </c>
      <c r="G30" s="1">
        <v>1.3620000000000001</v>
      </c>
      <c r="H30" s="1">
        <v>1.4690000000000001</v>
      </c>
      <c r="I30" s="1">
        <v>1.61</v>
      </c>
      <c r="J30" s="4">
        <f t="shared" si="0"/>
        <v>1.3733333333333333</v>
      </c>
      <c r="K30" s="4">
        <v>0.19700000000000001</v>
      </c>
      <c r="L30" s="4">
        <f t="shared" si="3"/>
        <v>0.19888888888888889</v>
      </c>
      <c r="M30" s="4">
        <v>0.184</v>
      </c>
      <c r="N30" s="4">
        <v>0.18</v>
      </c>
      <c r="O30" s="4">
        <v>1.2E-2</v>
      </c>
      <c r="P30" s="3">
        <v>7.2499999999999995E-2</v>
      </c>
      <c r="Q30" s="4">
        <f t="shared" si="4"/>
        <v>0.10883449883449885</v>
      </c>
      <c r="R30" s="4">
        <v>0</v>
      </c>
      <c r="T30" s="4">
        <v>0</v>
      </c>
      <c r="U30" s="4">
        <f t="shared" si="1"/>
        <v>0.30083449883449886</v>
      </c>
      <c r="V30" s="4">
        <f t="shared" si="5"/>
        <v>0.48483449883449886</v>
      </c>
      <c r="W30" s="4">
        <v>0.1</v>
      </c>
      <c r="X30" s="4">
        <f t="shared" si="6"/>
        <v>3.4721056721056742E-2</v>
      </c>
      <c r="AC30">
        <v>179.8</v>
      </c>
      <c r="AD30" s="1">
        <f t="shared" si="2"/>
        <v>4.7270459346610651E-2</v>
      </c>
      <c r="AE30" s="1">
        <f t="shared" si="9"/>
        <v>-1.179929986511096E-2</v>
      </c>
      <c r="AF30" s="14"/>
      <c r="AG30" s="14"/>
    </row>
    <row r="31" spans="1:33">
      <c r="D31" s="2">
        <v>2002</v>
      </c>
      <c r="E31" s="2">
        <v>5</v>
      </c>
      <c r="F31" s="4">
        <v>1.3919999999999999</v>
      </c>
      <c r="G31" s="1">
        <v>1.353</v>
      </c>
      <c r="H31" s="1">
        <v>1.47</v>
      </c>
      <c r="I31" s="1">
        <v>1.5680000000000001</v>
      </c>
      <c r="J31" s="4">
        <f t="shared" si="0"/>
        <v>1.3724444444444444</v>
      </c>
      <c r="K31" s="4">
        <v>0.19700000000000001</v>
      </c>
      <c r="L31" s="4">
        <f t="shared" si="3"/>
        <v>0.19888888888888889</v>
      </c>
      <c r="M31" s="4">
        <v>0.184</v>
      </c>
      <c r="N31" s="4">
        <v>0.18</v>
      </c>
      <c r="O31" s="4">
        <v>1.2E-2</v>
      </c>
      <c r="P31" s="3">
        <v>7.2499999999999995E-2</v>
      </c>
      <c r="Q31" s="4">
        <f t="shared" si="4"/>
        <v>0.105995337995338</v>
      </c>
      <c r="R31" s="4">
        <v>0</v>
      </c>
      <c r="T31" s="4">
        <v>0</v>
      </c>
      <c r="U31" s="4">
        <f t="shared" si="1"/>
        <v>0.29799533799533801</v>
      </c>
      <c r="V31" s="4">
        <f t="shared" si="5"/>
        <v>0.481995337995338</v>
      </c>
      <c r="W31" s="4">
        <v>0.1</v>
      </c>
      <c r="X31" s="4">
        <f t="shared" si="6"/>
        <v>-3.5508935508934414E-3</v>
      </c>
      <c r="AC31">
        <v>179.8</v>
      </c>
      <c r="AD31" s="1">
        <f t="shared" si="2"/>
        <v>-4.8343105047219236E-3</v>
      </c>
      <c r="AE31" s="1">
        <f t="shared" si="9"/>
        <v>-1.179929986511096E-2</v>
      </c>
      <c r="AF31" s="14"/>
      <c r="AG31" s="14"/>
    </row>
    <row r="32" spans="1:33">
      <c r="A32" s="2">
        <f>A20+1</f>
        <v>2002</v>
      </c>
      <c r="B32" s="2">
        <f>D32</f>
        <v>2002</v>
      </c>
      <c r="D32" s="2">
        <v>2002</v>
      </c>
      <c r="E32" s="2">
        <v>6</v>
      </c>
      <c r="F32" s="4">
        <v>1.3819999999999999</v>
      </c>
      <c r="G32" s="1">
        <v>1.341</v>
      </c>
      <c r="H32" s="1">
        <v>1.466</v>
      </c>
      <c r="I32" s="1">
        <v>1.5860000000000001</v>
      </c>
      <c r="J32" s="4">
        <f t="shared" si="0"/>
        <v>1.3593333333333331</v>
      </c>
      <c r="K32" s="4">
        <v>0.19700000000000001</v>
      </c>
      <c r="L32" s="4">
        <f t="shared" si="3"/>
        <v>0.19888888888888889</v>
      </c>
      <c r="M32" s="4">
        <v>0.184</v>
      </c>
      <c r="N32" s="4">
        <v>0.18</v>
      </c>
      <c r="O32" s="4">
        <v>1.2E-2</v>
      </c>
      <c r="P32" s="3">
        <v>7.2499999999999995E-2</v>
      </c>
      <c r="Q32" s="4">
        <f t="shared" si="4"/>
        <v>0.10721212121212122</v>
      </c>
      <c r="R32" s="4">
        <v>0</v>
      </c>
      <c r="T32" s="4">
        <v>0</v>
      </c>
      <c r="U32" s="4">
        <f t="shared" si="1"/>
        <v>0.29921212121212121</v>
      </c>
      <c r="V32" s="4">
        <f t="shared" si="5"/>
        <v>0.4832121212121212</v>
      </c>
      <c r="W32" s="4">
        <v>0.1</v>
      </c>
      <c r="X32" s="4">
        <f t="shared" si="6"/>
        <v>2.6343434343434557E-2</v>
      </c>
      <c r="AC32">
        <v>179.9</v>
      </c>
      <c r="AD32" s="1">
        <f t="shared" si="2"/>
        <v>3.5844935626414519E-2</v>
      </c>
      <c r="AE32" s="1">
        <f t="shared" si="9"/>
        <v>-1.179929986511096E-2</v>
      </c>
      <c r="AF32" s="14"/>
      <c r="AG32" s="14"/>
    </row>
    <row r="33" spans="1:33">
      <c r="D33" s="2">
        <v>2002</v>
      </c>
      <c r="E33" s="2">
        <v>7</v>
      </c>
      <c r="F33" s="4">
        <v>1.397</v>
      </c>
      <c r="G33" s="1">
        <v>1.3640000000000001</v>
      </c>
      <c r="H33" s="1">
        <v>1.4630000000000001</v>
      </c>
      <c r="I33" s="1">
        <v>1.601</v>
      </c>
      <c r="J33" s="4">
        <f t="shared" si="0"/>
        <v>1.3743333333333332</v>
      </c>
      <c r="K33" s="4">
        <v>0.19700000000000001</v>
      </c>
      <c r="L33" s="4">
        <f t="shared" si="3"/>
        <v>0.19888888888888889</v>
      </c>
      <c r="M33" s="4">
        <v>0.184</v>
      </c>
      <c r="N33" s="4">
        <v>0.18</v>
      </c>
      <c r="O33" s="4">
        <v>1.2E-2</v>
      </c>
      <c r="P33" s="3">
        <v>7.2499999999999995E-2</v>
      </c>
      <c r="Q33" s="4">
        <f t="shared" si="4"/>
        <v>0.10822610722610723</v>
      </c>
      <c r="R33" s="4">
        <v>0</v>
      </c>
      <c r="T33" s="4">
        <v>0</v>
      </c>
      <c r="U33" s="4">
        <f t="shared" si="1"/>
        <v>0.30022610722610721</v>
      </c>
      <c r="V33" s="4">
        <f t="shared" si="5"/>
        <v>0.48422610722610726</v>
      </c>
      <c r="W33" s="4">
        <v>0.1</v>
      </c>
      <c r="X33" s="4">
        <f t="shared" si="6"/>
        <v>2.532944832944839E-2</v>
      </c>
      <c r="AC33">
        <v>180.1</v>
      </c>
      <c r="AD33" s="1">
        <f t="shared" si="2"/>
        <v>3.4426953574527228E-2</v>
      </c>
      <c r="AE33" s="1">
        <f t="shared" si="9"/>
        <v>-1.179929986511096E-2</v>
      </c>
      <c r="AF33" s="14"/>
      <c r="AG33" s="14"/>
    </row>
    <row r="34" spans="1:33">
      <c r="D34" s="2">
        <v>2002</v>
      </c>
      <c r="E34" s="2">
        <v>8</v>
      </c>
      <c r="F34" s="4">
        <v>1.3959999999999999</v>
      </c>
      <c r="G34" s="1">
        <v>1.3580000000000001</v>
      </c>
      <c r="H34" s="1">
        <v>1.4710000000000001</v>
      </c>
      <c r="I34" s="1">
        <v>1.5880000000000001</v>
      </c>
      <c r="J34" s="4">
        <f t="shared" si="0"/>
        <v>1.3746666666666665</v>
      </c>
      <c r="K34" s="4">
        <v>0.19700000000000001</v>
      </c>
      <c r="L34" s="4">
        <f t="shared" si="3"/>
        <v>0.19888888888888889</v>
      </c>
      <c r="M34" s="4">
        <v>0.184</v>
      </c>
      <c r="N34" s="4">
        <v>0.18</v>
      </c>
      <c r="O34" s="4">
        <v>1.2E-2</v>
      </c>
      <c r="P34" s="3">
        <v>7.2499999999999995E-2</v>
      </c>
      <c r="Q34" s="4">
        <f t="shared" si="4"/>
        <v>0.10734731934731935</v>
      </c>
      <c r="R34" s="4">
        <v>0</v>
      </c>
      <c r="T34" s="4">
        <v>0</v>
      </c>
      <c r="U34" s="4">
        <f t="shared" si="1"/>
        <v>0.29934731934731934</v>
      </c>
      <c r="V34" s="4">
        <f t="shared" si="5"/>
        <v>0.48334731934731934</v>
      </c>
      <c r="W34" s="4">
        <v>0.1</v>
      </c>
      <c r="X34" s="4">
        <f t="shared" si="6"/>
        <v>1.2874902874903116E-2</v>
      </c>
      <c r="AC34">
        <v>180.7</v>
      </c>
      <c r="AD34" s="1">
        <f t="shared" si="2"/>
        <v>1.7441040260852431E-2</v>
      </c>
      <c r="AE34" s="1">
        <f t="shared" si="9"/>
        <v>-1.179929986511096E-2</v>
      </c>
      <c r="AF34" s="14"/>
      <c r="AG34" s="14"/>
    </row>
    <row r="35" spans="1:33">
      <c r="D35" s="2">
        <v>2002</v>
      </c>
      <c r="E35" s="2">
        <v>9</v>
      </c>
      <c r="F35" s="4">
        <v>1.4</v>
      </c>
      <c r="G35" s="1">
        <v>1.363</v>
      </c>
      <c r="H35" s="1">
        <v>1.472</v>
      </c>
      <c r="I35" s="1">
        <v>1.579</v>
      </c>
      <c r="J35" s="4">
        <f t="shared" si="0"/>
        <v>1.3801111111111111</v>
      </c>
      <c r="K35" s="4">
        <v>0.19700000000000001</v>
      </c>
      <c r="L35" s="4">
        <f t="shared" si="3"/>
        <v>0.19888888888888889</v>
      </c>
      <c r="M35" s="4">
        <v>0.184</v>
      </c>
      <c r="N35" s="4">
        <v>0.18</v>
      </c>
      <c r="O35" s="4">
        <v>1.2E-2</v>
      </c>
      <c r="P35" s="3">
        <v>7.2499999999999995E-2</v>
      </c>
      <c r="Q35" s="4">
        <f t="shared" si="4"/>
        <v>0.10673892773892774</v>
      </c>
      <c r="R35" s="4">
        <v>0</v>
      </c>
      <c r="T35" s="4">
        <v>0</v>
      </c>
      <c r="U35" s="4">
        <f t="shared" si="1"/>
        <v>0.29873892773892774</v>
      </c>
      <c r="V35" s="4">
        <f t="shared" si="5"/>
        <v>0.48273892773892774</v>
      </c>
      <c r="W35" s="4">
        <v>0.1</v>
      </c>
      <c r="X35" s="4">
        <f t="shared" si="6"/>
        <v>-9.6114996115015394E-4</v>
      </c>
      <c r="AC35">
        <v>181</v>
      </c>
      <c r="AD35" s="1">
        <f t="shared" ref="AD35:AD66" si="10">X35*($AC$213/AC35)</f>
        <v>-1.2998677038127159E-3</v>
      </c>
      <c r="AE35" s="1">
        <f t="shared" si="9"/>
        <v>-1.179929986511096E-2</v>
      </c>
      <c r="AF35" s="14"/>
      <c r="AG35" s="14"/>
    </row>
    <row r="36" spans="1:33">
      <c r="D36" s="2">
        <v>2002</v>
      </c>
      <c r="E36" s="2">
        <v>10</v>
      </c>
      <c r="F36" s="4">
        <v>1.4450000000000001</v>
      </c>
      <c r="G36" s="1">
        <v>1.427</v>
      </c>
      <c r="H36" s="1">
        <v>1.4830000000000001</v>
      </c>
      <c r="I36" s="1">
        <v>1.5309999999999999</v>
      </c>
      <c r="J36" s="4">
        <f t="shared" si="0"/>
        <v>1.4354444444444445</v>
      </c>
      <c r="K36" s="4">
        <v>0.19700000000000001</v>
      </c>
      <c r="L36" s="4">
        <f t="shared" si="3"/>
        <v>0.19888888888888889</v>
      </c>
      <c r="M36" s="4">
        <v>0.184</v>
      </c>
      <c r="N36" s="4">
        <v>0.18</v>
      </c>
      <c r="O36" s="4">
        <v>1.2E-2</v>
      </c>
      <c r="P36" s="3">
        <v>7.2499999999999995E-2</v>
      </c>
      <c r="Q36" s="4">
        <f t="shared" si="4"/>
        <v>0.10349417249417249</v>
      </c>
      <c r="R36" s="4">
        <v>0</v>
      </c>
      <c r="T36" s="4">
        <v>0</v>
      </c>
      <c r="U36" s="4">
        <f t="shared" si="1"/>
        <v>0.29549417249417248</v>
      </c>
      <c r="V36" s="4">
        <f t="shared" si="5"/>
        <v>0.47949417249417248</v>
      </c>
      <c r="W36" s="4">
        <v>0.1</v>
      </c>
      <c r="X36" s="4">
        <f t="shared" si="6"/>
        <v>-0.10104972804972823</v>
      </c>
      <c r="AC36">
        <v>181.3</v>
      </c>
      <c r="AD36" s="1">
        <f t="shared" si="10"/>
        <v>-0.13643441108869703</v>
      </c>
      <c r="AE36" s="1">
        <f t="shared" si="9"/>
        <v>-1.179929986511096E-2</v>
      </c>
      <c r="AF36" s="14"/>
      <c r="AG36" s="14"/>
    </row>
    <row r="37" spans="1:33">
      <c r="D37" s="2">
        <v>2002</v>
      </c>
      <c r="E37" s="2">
        <v>11</v>
      </c>
      <c r="F37" s="4">
        <v>1.419</v>
      </c>
      <c r="G37" s="1">
        <v>1.385</v>
      </c>
      <c r="H37" s="1">
        <v>1.4870000000000001</v>
      </c>
      <c r="I37" s="1">
        <v>1.5780000000000001</v>
      </c>
      <c r="J37" s="4">
        <f t="shared" si="0"/>
        <v>1.4013333333333333</v>
      </c>
      <c r="K37" s="4">
        <v>0.19700000000000001</v>
      </c>
      <c r="L37" s="4">
        <f t="shared" si="3"/>
        <v>0.19888888888888889</v>
      </c>
      <c r="M37" s="4">
        <v>0.184</v>
      </c>
      <c r="N37" s="4">
        <v>0.18</v>
      </c>
      <c r="O37" s="4">
        <v>1.2E-2</v>
      </c>
      <c r="P37" s="3">
        <v>7.2499999999999995E-2</v>
      </c>
      <c r="Q37" s="4">
        <f t="shared" si="4"/>
        <v>0.10667132867132868</v>
      </c>
      <c r="R37" s="4">
        <v>0</v>
      </c>
      <c r="T37" s="4">
        <v>0</v>
      </c>
      <c r="U37" s="4">
        <f t="shared" si="1"/>
        <v>0.29867132867132867</v>
      </c>
      <c r="V37" s="4">
        <f t="shared" si="5"/>
        <v>0.48267132867132867</v>
      </c>
      <c r="W37" s="4">
        <v>0.1</v>
      </c>
      <c r="X37" s="4">
        <f t="shared" si="6"/>
        <v>-2.3115773115773175E-2</v>
      </c>
      <c r="AC37">
        <v>181.3</v>
      </c>
      <c r="AD37" s="1">
        <f t="shared" si="10"/>
        <v>-3.1210246210246286E-2</v>
      </c>
      <c r="AE37" s="1">
        <f t="shared" si="9"/>
        <v>-1.179929986511096E-2</v>
      </c>
      <c r="AF37" s="14"/>
      <c r="AG37" s="14"/>
    </row>
    <row r="38" spans="1:33">
      <c r="B38" s="24" t="s">
        <v>23</v>
      </c>
      <c r="C38" s="27"/>
      <c r="D38" s="2">
        <v>2002</v>
      </c>
      <c r="E38" s="2">
        <v>12</v>
      </c>
      <c r="F38" s="4">
        <v>1.3859999999999999</v>
      </c>
      <c r="G38" s="1">
        <v>1.3480000000000001</v>
      </c>
      <c r="H38" s="1">
        <v>1.4610000000000001</v>
      </c>
      <c r="I38" s="1">
        <v>1.536</v>
      </c>
      <c r="J38" s="4">
        <f t="shared" si="0"/>
        <v>1.3693333333333333</v>
      </c>
      <c r="K38" s="4">
        <v>0.19700000000000001</v>
      </c>
      <c r="L38" s="4">
        <f t="shared" si="3"/>
        <v>0.19888888888888889</v>
      </c>
      <c r="M38" s="4">
        <v>0.184</v>
      </c>
      <c r="N38" s="4">
        <v>0.18</v>
      </c>
      <c r="O38" s="4">
        <v>1.2E-2</v>
      </c>
      <c r="P38" s="3">
        <v>7.2499999999999995E-2</v>
      </c>
      <c r="Q38" s="4">
        <f t="shared" si="4"/>
        <v>0.10383216783216784</v>
      </c>
      <c r="R38" s="4">
        <v>0</v>
      </c>
      <c r="T38" s="4">
        <v>0</v>
      </c>
      <c r="U38" s="4">
        <f t="shared" si="1"/>
        <v>0.29583216783216781</v>
      </c>
      <c r="V38" s="4">
        <f t="shared" si="5"/>
        <v>0.47983216783216787</v>
      </c>
      <c r="W38" s="4">
        <v>0.1</v>
      </c>
      <c r="X38" s="4">
        <f t="shared" si="6"/>
        <v>-3.0276612276612269E-2</v>
      </c>
      <c r="AC38">
        <v>180.9</v>
      </c>
      <c r="AD38" s="1">
        <f t="shared" si="10"/>
        <v>-4.0968992884150422E-2</v>
      </c>
      <c r="AE38" s="1">
        <f t="shared" si="9"/>
        <v>-1.179929986511096E-2</v>
      </c>
      <c r="AF38" s="14"/>
      <c r="AG38" s="14"/>
    </row>
    <row r="39" spans="1:33">
      <c r="A39" s="31" t="s">
        <v>32</v>
      </c>
      <c r="B39" s="24" t="s">
        <v>23</v>
      </c>
      <c r="C39" s="27"/>
      <c r="D39" s="2">
        <v>2003</v>
      </c>
      <c r="E39" s="2">
        <v>1</v>
      </c>
      <c r="F39" s="4">
        <v>1.458</v>
      </c>
      <c r="G39" s="1">
        <v>1.4239999999999999</v>
      </c>
      <c r="H39" s="1">
        <v>1.5249999999999999</v>
      </c>
      <c r="I39" s="1">
        <v>1.613</v>
      </c>
      <c r="J39" s="4">
        <f t="shared" si="0"/>
        <v>1.4407777777777777</v>
      </c>
      <c r="K39" s="4">
        <v>0.19700000000000001</v>
      </c>
      <c r="L39" s="4">
        <f t="shared" si="3"/>
        <v>0.19888888888888889</v>
      </c>
      <c r="M39" s="4">
        <v>0.184</v>
      </c>
      <c r="N39" s="4">
        <v>0.18</v>
      </c>
      <c r="O39" s="4">
        <v>1.2E-2</v>
      </c>
      <c r="P39" s="3">
        <v>7.2499999999999995E-2</v>
      </c>
      <c r="Q39" s="4">
        <f t="shared" si="4"/>
        <v>0.10903729603729603</v>
      </c>
      <c r="R39" s="4">
        <v>0</v>
      </c>
      <c r="T39" s="4">
        <v>0</v>
      </c>
      <c r="U39" s="4">
        <f t="shared" si="1"/>
        <v>0.30103729603729601</v>
      </c>
      <c r="V39" s="4">
        <f t="shared" si="5"/>
        <v>0.48503729603729606</v>
      </c>
      <c r="W39" s="4">
        <v>0.1</v>
      </c>
      <c r="X39" s="4">
        <f t="shared" si="6"/>
        <v>-2.9926184926184929E-2</v>
      </c>
      <c r="AC39">
        <v>181.7</v>
      </c>
      <c r="AD39" s="1">
        <f t="shared" si="10"/>
        <v>-4.0316516804298874E-2</v>
      </c>
      <c r="AE39" s="1">
        <f>AVERAGE(AD39:AD50)</f>
        <v>0.11674868602774328</v>
      </c>
      <c r="AF39" s="14"/>
      <c r="AG39" s="14"/>
    </row>
    <row r="40" spans="1:33">
      <c r="D40" s="2">
        <v>2003</v>
      </c>
      <c r="E40" s="2">
        <v>2</v>
      </c>
      <c r="F40" s="4">
        <v>1.613</v>
      </c>
      <c r="G40" s="1">
        <v>1.5820000000000001</v>
      </c>
      <c r="H40" s="1">
        <v>1.6759999999999999</v>
      </c>
      <c r="I40" s="1">
        <v>1.8049999999999999</v>
      </c>
      <c r="J40" s="4">
        <f t="shared" si="0"/>
        <v>1.5916666666666668</v>
      </c>
      <c r="K40" s="4">
        <v>0.20399999999999999</v>
      </c>
      <c r="L40" s="4">
        <f t="shared" si="3"/>
        <v>0.20666666666666667</v>
      </c>
      <c r="M40" s="4">
        <v>0.184</v>
      </c>
      <c r="N40" s="4">
        <v>0.18</v>
      </c>
      <c r="O40" s="4">
        <v>1.2E-2</v>
      </c>
      <c r="P40" s="3">
        <v>7.2499999999999995E-2</v>
      </c>
      <c r="Q40" s="4">
        <f t="shared" si="4"/>
        <v>0.12201631701631702</v>
      </c>
      <c r="R40" s="4">
        <v>0</v>
      </c>
      <c r="T40" s="4">
        <v>0</v>
      </c>
      <c r="U40" s="4">
        <f t="shared" si="1"/>
        <v>0.31401631701631705</v>
      </c>
      <c r="V40" s="4">
        <f t="shared" si="5"/>
        <v>0.49801631701631699</v>
      </c>
      <c r="W40" s="4">
        <v>0.1</v>
      </c>
      <c r="X40" s="4">
        <f t="shared" si="6"/>
        <v>5.98368298368257E-3</v>
      </c>
      <c r="AC40">
        <v>183.1</v>
      </c>
      <c r="AD40" s="1">
        <f t="shared" si="10"/>
        <v>7.9995730357385122E-3</v>
      </c>
      <c r="AE40" s="1">
        <f>AE39</f>
        <v>0.11674868602774328</v>
      </c>
      <c r="AF40" s="14"/>
      <c r="AG40" s="14"/>
    </row>
    <row r="41" spans="1:33">
      <c r="D41" s="2">
        <v>2003</v>
      </c>
      <c r="E41" s="2">
        <v>3</v>
      </c>
      <c r="F41" s="4">
        <v>1.6930000000000001</v>
      </c>
      <c r="G41" s="1">
        <v>1.6359999999999999</v>
      </c>
      <c r="H41" s="1">
        <v>1.8089999999999999</v>
      </c>
      <c r="I41" s="1">
        <v>2.1030000000000002</v>
      </c>
      <c r="J41" s="4">
        <f t="shared" si="0"/>
        <v>1.6474444444444443</v>
      </c>
      <c r="K41" s="4">
        <v>0.20399999999999999</v>
      </c>
      <c r="L41" s="4">
        <f t="shared" si="3"/>
        <v>0.20666666666666667</v>
      </c>
      <c r="M41" s="4">
        <v>0.184</v>
      </c>
      <c r="N41" s="4">
        <v>0.18</v>
      </c>
      <c r="O41" s="4">
        <v>1.2E-2</v>
      </c>
      <c r="P41" s="3">
        <v>7.2499999999999995E-2</v>
      </c>
      <c r="Q41" s="4">
        <f t="shared" si="4"/>
        <v>0.14216083916083919</v>
      </c>
      <c r="R41" s="4">
        <v>0</v>
      </c>
      <c r="T41" s="4">
        <v>0</v>
      </c>
      <c r="U41" s="4">
        <f t="shared" si="1"/>
        <v>0.33416083916083916</v>
      </c>
      <c r="V41" s="4">
        <f t="shared" si="5"/>
        <v>0.51816083916083922</v>
      </c>
      <c r="W41" s="4">
        <v>0.1</v>
      </c>
      <c r="X41" s="4">
        <f t="shared" si="6"/>
        <v>0.22806138306138335</v>
      </c>
      <c r="AC41">
        <v>184.2</v>
      </c>
      <c r="AD41" s="1">
        <f t="shared" si="10"/>
        <v>0.3030740158201074</v>
      </c>
      <c r="AE41" s="1">
        <f t="shared" ref="AE41:AE50" si="11">AE40</f>
        <v>0.11674868602774328</v>
      </c>
      <c r="AF41" s="14"/>
      <c r="AG41" s="14"/>
    </row>
    <row r="42" spans="1:33">
      <c r="D42" s="2">
        <v>2003</v>
      </c>
      <c r="E42" s="2">
        <v>4</v>
      </c>
      <c r="F42" s="4">
        <v>1.589</v>
      </c>
      <c r="G42" s="1">
        <v>1.5169999999999999</v>
      </c>
      <c r="H42" s="1">
        <v>1.736</v>
      </c>
      <c r="I42" s="1">
        <v>2.0449999999999999</v>
      </c>
      <c r="J42" s="4">
        <f t="shared" si="0"/>
        <v>1.5383333333333333</v>
      </c>
      <c r="K42" s="4">
        <v>0.20399999999999999</v>
      </c>
      <c r="L42" s="4">
        <f t="shared" si="3"/>
        <v>0.20666666666666667</v>
      </c>
      <c r="M42" s="4">
        <v>0.184</v>
      </c>
      <c r="N42" s="4">
        <v>0.18</v>
      </c>
      <c r="O42" s="4">
        <v>1.2E-2</v>
      </c>
      <c r="P42" s="3">
        <v>7.2499999999999995E-2</v>
      </c>
      <c r="Q42" s="4">
        <f t="shared" si="4"/>
        <v>0.13824009324009323</v>
      </c>
      <c r="R42" s="4">
        <v>0</v>
      </c>
      <c r="T42" s="4">
        <v>0</v>
      </c>
      <c r="U42" s="4">
        <f t="shared" si="1"/>
        <v>0.33024009324009324</v>
      </c>
      <c r="V42" s="4">
        <f t="shared" si="5"/>
        <v>0.51424009324009323</v>
      </c>
      <c r="W42" s="4">
        <v>0.1</v>
      </c>
      <c r="X42" s="4">
        <f t="shared" si="6"/>
        <v>0.28309324009324</v>
      </c>
      <c r="AC42">
        <v>183.8</v>
      </c>
      <c r="AD42" s="1">
        <f t="shared" si="10"/>
        <v>0.3770253638164518</v>
      </c>
      <c r="AE42" s="1">
        <f t="shared" si="11"/>
        <v>0.11674868602774328</v>
      </c>
      <c r="AF42" s="14"/>
      <c r="AG42" s="14"/>
    </row>
    <row r="43" spans="1:33">
      <c r="D43" s="2">
        <v>2003</v>
      </c>
      <c r="E43" s="2">
        <v>5</v>
      </c>
      <c r="F43" s="4">
        <v>1.4970000000000001</v>
      </c>
      <c r="G43" s="1">
        <v>1.4379999999999999</v>
      </c>
      <c r="H43" s="1">
        <v>1.6180000000000001</v>
      </c>
      <c r="I43" s="1">
        <v>1.8420000000000001</v>
      </c>
      <c r="J43" s="4">
        <f t="shared" si="0"/>
        <v>1.4586666666666668</v>
      </c>
      <c r="K43" s="4">
        <v>0.20399999999999999</v>
      </c>
      <c r="L43" s="4">
        <f t="shared" si="3"/>
        <v>0.20666666666666667</v>
      </c>
      <c r="M43" s="4">
        <v>0.184</v>
      </c>
      <c r="N43" s="4">
        <v>0.18</v>
      </c>
      <c r="O43" s="4">
        <v>1.2E-2</v>
      </c>
      <c r="P43" s="3">
        <v>7.2499999999999995E-2</v>
      </c>
      <c r="Q43" s="4">
        <f t="shared" si="4"/>
        <v>0.12451748251748253</v>
      </c>
      <c r="R43" s="4">
        <v>0</v>
      </c>
      <c r="T43" s="4">
        <v>0</v>
      </c>
      <c r="U43" s="4">
        <f t="shared" si="1"/>
        <v>0.31651748251748252</v>
      </c>
      <c r="V43" s="4">
        <f t="shared" si="5"/>
        <v>0.50051748251748251</v>
      </c>
      <c r="W43" s="4">
        <v>0.1</v>
      </c>
      <c r="X43" s="4">
        <f t="shared" si="6"/>
        <v>0.1734825174825172</v>
      </c>
      <c r="AC43">
        <v>183.5</v>
      </c>
      <c r="AD43" s="1">
        <f t="shared" si="10"/>
        <v>0.23142284209523409</v>
      </c>
      <c r="AE43" s="1">
        <f t="shared" si="11"/>
        <v>0.11674868602774328</v>
      </c>
      <c r="AF43" s="14"/>
      <c r="AG43" s="14"/>
    </row>
    <row r="44" spans="1:33">
      <c r="A44" s="2">
        <f>A32+1</f>
        <v>2003</v>
      </c>
      <c r="B44" s="2">
        <f>D44</f>
        <v>2003</v>
      </c>
      <c r="D44" s="2">
        <v>2003</v>
      </c>
      <c r="E44" s="2">
        <v>6</v>
      </c>
      <c r="F44" s="4">
        <v>1.4930000000000001</v>
      </c>
      <c r="G44" s="1">
        <v>1.452</v>
      </c>
      <c r="H44" s="1">
        <v>1.579</v>
      </c>
      <c r="I44" s="1">
        <v>1.764</v>
      </c>
      <c r="J44" s="4">
        <f t="shared" si="0"/>
        <v>1.4628888888888891</v>
      </c>
      <c r="K44" s="4">
        <v>0.20399999999999999</v>
      </c>
      <c r="L44" s="4">
        <f t="shared" si="3"/>
        <v>0.20666666666666667</v>
      </c>
      <c r="M44" s="4">
        <v>0.184</v>
      </c>
      <c r="N44" s="4">
        <v>0.18</v>
      </c>
      <c r="O44" s="4">
        <v>1.2E-2</v>
      </c>
      <c r="P44" s="3">
        <v>7.2499999999999995E-2</v>
      </c>
      <c r="Q44" s="4">
        <f t="shared" si="4"/>
        <v>0.11924475524475525</v>
      </c>
      <c r="R44" s="4">
        <v>0</v>
      </c>
      <c r="T44" s="4">
        <v>0</v>
      </c>
      <c r="U44" s="4">
        <f t="shared" si="1"/>
        <v>0.31124475524475526</v>
      </c>
      <c r="V44" s="4">
        <f t="shared" si="5"/>
        <v>0.49524475524475525</v>
      </c>
      <c r="W44" s="4">
        <v>0.1</v>
      </c>
      <c r="X44" s="4">
        <f t="shared" si="6"/>
        <v>9.6533022533022095E-2</v>
      </c>
      <c r="AC44">
        <v>183.7</v>
      </c>
      <c r="AD44" s="1">
        <f t="shared" si="10"/>
        <v>0.12863327410870087</v>
      </c>
      <c r="AE44" s="1">
        <f t="shared" si="11"/>
        <v>0.11674868602774328</v>
      </c>
      <c r="AF44" s="14"/>
      <c r="AG44" s="14"/>
    </row>
    <row r="45" spans="1:33">
      <c r="D45" s="2">
        <v>2003</v>
      </c>
      <c r="E45" s="2">
        <v>7</v>
      </c>
      <c r="F45" s="4">
        <v>1.5129999999999999</v>
      </c>
      <c r="G45" s="1">
        <v>1.48</v>
      </c>
      <c r="H45" s="1">
        <v>1.581</v>
      </c>
      <c r="I45" s="1">
        <v>1.744</v>
      </c>
      <c r="J45" s="4">
        <f t="shared" si="0"/>
        <v>1.4873333333333334</v>
      </c>
      <c r="K45" s="4">
        <v>0.20399999999999999</v>
      </c>
      <c r="L45" s="4">
        <f t="shared" si="3"/>
        <v>0.20666666666666667</v>
      </c>
      <c r="M45" s="4">
        <v>0.184</v>
      </c>
      <c r="N45" s="4">
        <v>0.18</v>
      </c>
      <c r="O45" s="4">
        <v>1.2E-2</v>
      </c>
      <c r="P45" s="3">
        <v>7.2499999999999995E-2</v>
      </c>
      <c r="Q45" s="4">
        <f t="shared" si="4"/>
        <v>0.11789277389277389</v>
      </c>
      <c r="R45" s="4">
        <v>0</v>
      </c>
      <c r="T45" s="4">
        <v>0</v>
      </c>
      <c r="U45" s="4">
        <f t="shared" si="1"/>
        <v>0.30989277389277392</v>
      </c>
      <c r="V45" s="4">
        <f t="shared" si="5"/>
        <v>0.49389277389277386</v>
      </c>
      <c r="W45" s="4">
        <v>0.1</v>
      </c>
      <c r="X45" s="4">
        <f t="shared" si="6"/>
        <v>5.3440559440559143E-2</v>
      </c>
      <c r="AC45">
        <v>183.9</v>
      </c>
      <c r="AD45" s="1">
        <f t="shared" si="10"/>
        <v>7.1133772611292612E-2</v>
      </c>
      <c r="AE45" s="1">
        <f t="shared" si="11"/>
        <v>0.11674868602774328</v>
      </c>
      <c r="AF45" s="14"/>
      <c r="AG45" s="14"/>
    </row>
    <row r="46" spans="1:33">
      <c r="D46" s="2">
        <v>2003</v>
      </c>
      <c r="E46" s="2">
        <v>8</v>
      </c>
      <c r="F46" s="4">
        <v>1.62</v>
      </c>
      <c r="G46" s="1">
        <v>1.5880000000000001</v>
      </c>
      <c r="H46" s="1">
        <v>1.6879999999999999</v>
      </c>
      <c r="I46" s="1">
        <v>1.867</v>
      </c>
      <c r="J46" s="4">
        <f t="shared" si="0"/>
        <v>1.5925555555555555</v>
      </c>
      <c r="K46" s="4">
        <v>0.20399999999999999</v>
      </c>
      <c r="L46" s="4">
        <f t="shared" si="3"/>
        <v>0.20666666666666667</v>
      </c>
      <c r="M46" s="4">
        <v>0.184</v>
      </c>
      <c r="N46" s="4">
        <v>0.18</v>
      </c>
      <c r="O46" s="4">
        <v>1.2E-2</v>
      </c>
      <c r="P46" s="3">
        <v>7.2499999999999995E-2</v>
      </c>
      <c r="Q46" s="4">
        <f t="shared" si="4"/>
        <v>0.12620745920745921</v>
      </c>
      <c r="R46" s="4">
        <v>0</v>
      </c>
      <c r="T46" s="4">
        <v>0</v>
      </c>
      <c r="U46" s="4">
        <f t="shared" si="1"/>
        <v>0.31820745920745919</v>
      </c>
      <c r="V46" s="4">
        <f t="shared" si="5"/>
        <v>0.50220745920745924</v>
      </c>
      <c r="W46" s="4">
        <v>0.1</v>
      </c>
      <c r="X46" s="4">
        <f t="shared" si="6"/>
        <v>6.290365190365188E-2</v>
      </c>
      <c r="AC46">
        <v>184.6</v>
      </c>
      <c r="AD46" s="1">
        <f t="shared" si="10"/>
        <v>8.3412423265911861E-2</v>
      </c>
      <c r="AE46" s="1">
        <f t="shared" si="11"/>
        <v>0.11674868602774328</v>
      </c>
      <c r="AF46" s="14"/>
      <c r="AG46" s="14"/>
    </row>
    <row r="47" spans="1:33">
      <c r="D47" s="2">
        <v>2003</v>
      </c>
      <c r="E47" s="2">
        <v>9</v>
      </c>
      <c r="F47" s="4">
        <v>1.679</v>
      </c>
      <c r="G47" s="1">
        <v>1.6160000000000001</v>
      </c>
      <c r="H47" s="1">
        <v>1.81</v>
      </c>
      <c r="I47" s="1">
        <v>2.0219999999999998</v>
      </c>
      <c r="J47" s="4">
        <f t="shared" si="0"/>
        <v>1.6408888888888891</v>
      </c>
      <c r="K47" s="4">
        <v>0.20399999999999999</v>
      </c>
      <c r="L47" s="4">
        <f t="shared" si="3"/>
        <v>0.20666666666666667</v>
      </c>
      <c r="M47" s="4">
        <v>0.184</v>
      </c>
      <c r="N47" s="4">
        <v>0.18</v>
      </c>
      <c r="O47" s="4">
        <v>1.2E-2</v>
      </c>
      <c r="P47" s="3">
        <v>7.2499999999999995E-2</v>
      </c>
      <c r="Q47" s="4">
        <f t="shared" si="4"/>
        <v>0.13668531468531467</v>
      </c>
      <c r="R47" s="4">
        <v>0</v>
      </c>
      <c r="T47" s="4">
        <v>0</v>
      </c>
      <c r="U47" s="4">
        <f t="shared" si="1"/>
        <v>0.3286853146853147</v>
      </c>
      <c r="V47" s="4">
        <f t="shared" si="5"/>
        <v>0.51268531468531464</v>
      </c>
      <c r="W47" s="4">
        <v>0.1</v>
      </c>
      <c r="X47" s="4">
        <f t="shared" si="6"/>
        <v>0.15909246309246239</v>
      </c>
      <c r="AC47">
        <v>185.2</v>
      </c>
      <c r="AD47" s="1">
        <f t="shared" si="10"/>
        <v>0.21027865912824784</v>
      </c>
      <c r="AE47" s="1">
        <f t="shared" si="11"/>
        <v>0.11674868602774328</v>
      </c>
      <c r="AF47" s="14"/>
      <c r="AG47" s="14"/>
    </row>
    <row r="48" spans="1:33">
      <c r="D48" s="2">
        <v>2003</v>
      </c>
      <c r="E48" s="2">
        <v>10</v>
      </c>
      <c r="F48" s="4">
        <v>1.5640000000000001</v>
      </c>
      <c r="G48" s="1">
        <v>1.5129999999999999</v>
      </c>
      <c r="H48" s="1">
        <v>1.67</v>
      </c>
      <c r="I48" s="1">
        <v>1.7909999999999999</v>
      </c>
      <c r="J48" s="4">
        <f t="shared" si="0"/>
        <v>1.5387777777777778</v>
      </c>
      <c r="K48" s="4">
        <v>0.20399999999999999</v>
      </c>
      <c r="L48" s="4">
        <f t="shared" si="3"/>
        <v>0.20666666666666667</v>
      </c>
      <c r="M48" s="4">
        <v>0.184</v>
      </c>
      <c r="N48" s="4">
        <v>0.18</v>
      </c>
      <c r="O48" s="4">
        <v>1.2E-2</v>
      </c>
      <c r="P48" s="3">
        <v>7.2499999999999995E-2</v>
      </c>
      <c r="Q48" s="4">
        <f t="shared" si="4"/>
        <v>0.12106993006993007</v>
      </c>
      <c r="R48" s="4">
        <v>0</v>
      </c>
      <c r="T48" s="4">
        <v>0</v>
      </c>
      <c r="U48" s="4">
        <f t="shared" si="1"/>
        <v>0.31306993006993006</v>
      </c>
      <c r="V48" s="4">
        <f t="shared" si="5"/>
        <v>0.49706993006993005</v>
      </c>
      <c r="W48" s="4">
        <v>0.1</v>
      </c>
      <c r="X48" s="4">
        <f t="shared" si="6"/>
        <v>4.5818958818958588E-2</v>
      </c>
      <c r="AC48">
        <v>185</v>
      </c>
      <c r="AD48" s="1">
        <f t="shared" si="10"/>
        <v>6.0626160288959986E-2</v>
      </c>
      <c r="AE48" s="1">
        <f t="shared" si="11"/>
        <v>0.11674868602774328</v>
      </c>
      <c r="AF48" s="14"/>
      <c r="AG48" s="14"/>
    </row>
    <row r="49" spans="1:33">
      <c r="D49" s="2">
        <v>2003</v>
      </c>
      <c r="E49" s="2">
        <v>11</v>
      </c>
      <c r="F49" s="4">
        <v>1.512</v>
      </c>
      <c r="G49" s="1">
        <v>1.474</v>
      </c>
      <c r="H49" s="1">
        <v>1.593</v>
      </c>
      <c r="I49" s="1">
        <v>1.6919999999999999</v>
      </c>
      <c r="J49" s="4">
        <f t="shared" si="0"/>
        <v>1.492</v>
      </c>
      <c r="K49" s="4">
        <v>0.20399999999999999</v>
      </c>
      <c r="L49" s="4">
        <f t="shared" si="3"/>
        <v>0.20666666666666667</v>
      </c>
      <c r="M49" s="4">
        <v>0.184</v>
      </c>
      <c r="N49" s="4">
        <v>0.18</v>
      </c>
      <c r="O49" s="4">
        <v>1.2E-2</v>
      </c>
      <c r="P49" s="3">
        <v>7.2499999999999995E-2</v>
      </c>
      <c r="Q49" s="4">
        <f t="shared" si="4"/>
        <v>0.11437762237762238</v>
      </c>
      <c r="R49" s="4">
        <v>0</v>
      </c>
      <c r="T49" s="4">
        <v>0</v>
      </c>
      <c r="U49" s="4">
        <f t="shared" si="1"/>
        <v>0.30637762237762239</v>
      </c>
      <c r="V49" s="4">
        <f t="shared" si="5"/>
        <v>0.49037762237762239</v>
      </c>
      <c r="W49" s="4">
        <v>0.1</v>
      </c>
      <c r="X49" s="4">
        <f t="shared" si="6"/>
        <v>2.890442890439715E-4</v>
      </c>
      <c r="AC49">
        <v>184.5</v>
      </c>
      <c r="AD49" s="1">
        <f t="shared" si="10"/>
        <v>3.8349048963640976E-4</v>
      </c>
      <c r="AE49" s="1">
        <f t="shared" si="11"/>
        <v>0.11674868602774328</v>
      </c>
      <c r="AF49" s="14"/>
      <c r="AG49" s="14"/>
    </row>
    <row r="50" spans="1:33">
      <c r="B50" s="24" t="s">
        <v>23</v>
      </c>
      <c r="C50" s="27"/>
      <c r="D50" s="2">
        <v>2003</v>
      </c>
      <c r="E50" s="2">
        <v>12</v>
      </c>
      <c r="F50" s="4">
        <v>1.4790000000000001</v>
      </c>
      <c r="G50" s="1">
        <v>1.448</v>
      </c>
      <c r="H50" s="1">
        <v>1.5429999999999999</v>
      </c>
      <c r="I50" s="1">
        <v>1.633</v>
      </c>
      <c r="J50" s="4">
        <f t="shared" si="0"/>
        <v>1.461888888888889</v>
      </c>
      <c r="K50" s="4">
        <v>0.20399999999999999</v>
      </c>
      <c r="L50" s="4">
        <f t="shared" si="3"/>
        <v>0.20666666666666667</v>
      </c>
      <c r="M50" s="4">
        <v>0.184</v>
      </c>
      <c r="N50" s="4">
        <v>0.18</v>
      </c>
      <c r="O50" s="4">
        <v>1.2E-2</v>
      </c>
      <c r="P50" s="3">
        <v>7.2499999999999995E-2</v>
      </c>
      <c r="Q50" s="4">
        <f t="shared" si="4"/>
        <v>0.1103892773892774</v>
      </c>
      <c r="R50" s="4">
        <v>0</v>
      </c>
      <c r="T50" s="4">
        <v>0</v>
      </c>
      <c r="U50" s="4">
        <f t="shared" si="1"/>
        <v>0.3023892773892774</v>
      </c>
      <c r="V50" s="4">
        <f t="shared" si="5"/>
        <v>0.4863892773892774</v>
      </c>
      <c r="W50" s="4">
        <v>0.1</v>
      </c>
      <c r="X50" s="4">
        <f t="shared" si="6"/>
        <v>-2.4611499611499665E-2</v>
      </c>
      <c r="AC50">
        <v>184.3</v>
      </c>
      <c r="AD50" s="1">
        <f t="shared" si="10"/>
        <v>-3.268882552306325E-2</v>
      </c>
      <c r="AE50" s="1">
        <f t="shared" si="11"/>
        <v>0.11674868602774328</v>
      </c>
      <c r="AF50" s="14"/>
      <c r="AG50" s="14"/>
    </row>
    <row r="51" spans="1:33">
      <c r="A51" s="31" t="s">
        <v>32</v>
      </c>
      <c r="B51" s="24" t="s">
        <v>23</v>
      </c>
      <c r="C51" s="27"/>
      <c r="D51" s="2">
        <v>2004</v>
      </c>
      <c r="E51" s="2">
        <v>1</v>
      </c>
      <c r="F51" s="4">
        <v>1.5720000000000001</v>
      </c>
      <c r="G51" s="1">
        <v>1.5549999999999999</v>
      </c>
      <c r="H51" s="1">
        <v>1.6080000000000001</v>
      </c>
      <c r="I51" s="1">
        <v>1.675</v>
      </c>
      <c r="J51" s="4">
        <f t="shared" si="0"/>
        <v>1.5605555555555557</v>
      </c>
      <c r="K51" s="4">
        <v>0.20399999999999999</v>
      </c>
      <c r="L51" s="4">
        <f t="shared" si="3"/>
        <v>0.20666666666666667</v>
      </c>
      <c r="M51" s="4">
        <v>0.184</v>
      </c>
      <c r="N51" s="4">
        <v>0.18</v>
      </c>
      <c r="O51" s="4">
        <v>1.2E-2</v>
      </c>
      <c r="P51" s="3">
        <v>7.2499999999999995E-2</v>
      </c>
      <c r="Q51" s="4">
        <f t="shared" si="4"/>
        <v>0.11322843822843823</v>
      </c>
      <c r="R51" s="4">
        <v>0</v>
      </c>
      <c r="T51" s="4">
        <v>0</v>
      </c>
      <c r="U51" s="4">
        <f t="shared" si="1"/>
        <v>0.30522843822843826</v>
      </c>
      <c r="V51" s="4">
        <f t="shared" si="5"/>
        <v>0.4892284382284382</v>
      </c>
      <c r="W51" s="4">
        <v>0.1</v>
      </c>
      <c r="X51" s="4">
        <f t="shared" si="6"/>
        <v>-8.4117327117327445E-2</v>
      </c>
      <c r="AC51">
        <v>185.2</v>
      </c>
      <c r="AD51" s="1">
        <f t="shared" si="10"/>
        <v>-0.11118112330314318</v>
      </c>
      <c r="AE51" s="1">
        <f>AVERAGE(AD51:AD62)</f>
        <v>9.0704204909292055E-2</v>
      </c>
      <c r="AF51" s="14"/>
      <c r="AG51" s="14"/>
    </row>
    <row r="52" spans="1:33">
      <c r="D52" s="2">
        <v>2004</v>
      </c>
      <c r="E52" s="2">
        <v>2</v>
      </c>
      <c r="F52" s="4">
        <v>1.6479999999999999</v>
      </c>
      <c r="G52" s="1">
        <v>1.615</v>
      </c>
      <c r="H52" s="1">
        <v>1.718</v>
      </c>
      <c r="I52" s="1">
        <v>1.8680000000000001</v>
      </c>
      <c r="J52" s="4">
        <f t="shared" si="0"/>
        <v>1.6235555555555554</v>
      </c>
      <c r="K52" s="4">
        <v>0.20699999999999999</v>
      </c>
      <c r="L52" s="4">
        <f t="shared" si="3"/>
        <v>0.21</v>
      </c>
      <c r="M52" s="4">
        <v>0.184</v>
      </c>
      <c r="N52" s="4">
        <v>0.18</v>
      </c>
      <c r="O52" s="4">
        <v>1.2E-2</v>
      </c>
      <c r="P52" s="3">
        <v>7.2499999999999995E-2</v>
      </c>
      <c r="Q52" s="4">
        <f t="shared" si="4"/>
        <v>0.12627505827505828</v>
      </c>
      <c r="R52" s="4">
        <v>0</v>
      </c>
      <c r="T52" s="4">
        <v>0</v>
      </c>
      <c r="U52" s="4">
        <f t="shared" si="1"/>
        <v>0.31827505827505831</v>
      </c>
      <c r="V52" s="4">
        <f t="shared" si="5"/>
        <v>0.50227505827505825</v>
      </c>
      <c r="W52" s="4">
        <v>0.1</v>
      </c>
      <c r="X52" s="4">
        <f t="shared" si="6"/>
        <v>3.6169386169386364E-2</v>
      </c>
      <c r="AC52">
        <v>186.2</v>
      </c>
      <c r="AD52" s="1">
        <f t="shared" si="10"/>
        <v>4.7549728049728304E-2</v>
      </c>
      <c r="AE52" s="1">
        <f>AE51</f>
        <v>9.0704204909292055E-2</v>
      </c>
      <c r="AF52" s="14"/>
      <c r="AG52" s="14"/>
    </row>
    <row r="53" spans="1:33">
      <c r="D53" s="2">
        <v>2004</v>
      </c>
      <c r="E53" s="2">
        <v>3</v>
      </c>
      <c r="F53" s="4">
        <v>1.736</v>
      </c>
      <c r="G53" s="1">
        <v>1.6890000000000001</v>
      </c>
      <c r="H53" s="1">
        <v>1.835</v>
      </c>
      <c r="I53" s="1">
        <v>2.0960000000000001</v>
      </c>
      <c r="J53" s="4">
        <f t="shared" si="0"/>
        <v>1.696</v>
      </c>
      <c r="K53" s="4">
        <v>0.20699999999999999</v>
      </c>
      <c r="L53" s="4">
        <f t="shared" si="3"/>
        <v>0.21</v>
      </c>
      <c r="M53" s="4">
        <v>0.184</v>
      </c>
      <c r="N53" s="4">
        <v>0.18</v>
      </c>
      <c r="O53" s="4">
        <v>1.2E-2</v>
      </c>
      <c r="P53" s="3">
        <v>7.2499999999999995E-2</v>
      </c>
      <c r="Q53" s="4">
        <f t="shared" si="4"/>
        <v>0.14168764568764569</v>
      </c>
      <c r="R53" s="4">
        <v>0</v>
      </c>
      <c r="T53" s="4">
        <v>0</v>
      </c>
      <c r="U53" s="4">
        <f t="shared" si="1"/>
        <v>0.3336876456876457</v>
      </c>
      <c r="V53" s="4">
        <f t="shared" si="5"/>
        <v>0.51768764568764569</v>
      </c>
      <c r="W53" s="4">
        <v>0.1</v>
      </c>
      <c r="X53" s="4">
        <f t="shared" si="6"/>
        <v>0.17631235431235437</v>
      </c>
      <c r="AC53">
        <v>187.4</v>
      </c>
      <c r="AD53" s="1">
        <f t="shared" si="10"/>
        <v>0.23030307344025602</v>
      </c>
      <c r="AE53" s="1">
        <f t="shared" ref="AE53:AE62" si="12">AE52</f>
        <v>9.0704204909292055E-2</v>
      </c>
      <c r="AF53" s="14"/>
      <c r="AG53" s="14"/>
    </row>
    <row r="54" spans="1:33">
      <c r="D54" s="2">
        <v>2004</v>
      </c>
      <c r="E54" s="2">
        <v>4</v>
      </c>
      <c r="F54" s="4">
        <v>1.798</v>
      </c>
      <c r="G54" s="1">
        <v>1.756</v>
      </c>
      <c r="H54" s="1">
        <v>1.8859999999999999</v>
      </c>
      <c r="I54" s="1">
        <v>2.1389999999999998</v>
      </c>
      <c r="J54" s="4">
        <f t="shared" si="0"/>
        <v>1.7601111111111112</v>
      </c>
      <c r="K54" s="4">
        <v>0.20699999999999999</v>
      </c>
      <c r="L54" s="4">
        <f t="shared" si="3"/>
        <v>0.21</v>
      </c>
      <c r="M54" s="4">
        <v>0.184</v>
      </c>
      <c r="N54" s="4">
        <v>0.18</v>
      </c>
      <c r="O54" s="4">
        <v>1.2E-2</v>
      </c>
      <c r="P54" s="3">
        <v>7.2499999999999995E-2</v>
      </c>
      <c r="Q54" s="4">
        <f t="shared" si="4"/>
        <v>0.14459440559440559</v>
      </c>
      <c r="R54" s="4">
        <v>0</v>
      </c>
      <c r="T54" s="4">
        <v>0</v>
      </c>
      <c r="U54" s="4">
        <f t="shared" si="1"/>
        <v>0.33659440559440557</v>
      </c>
      <c r="V54" s="4">
        <f t="shared" si="5"/>
        <v>0.52059440559440562</v>
      </c>
      <c r="W54" s="4">
        <v>0.1</v>
      </c>
      <c r="X54" s="4">
        <f t="shared" si="6"/>
        <v>0.15229448329448303</v>
      </c>
      <c r="AC54">
        <v>188</v>
      </c>
      <c r="AD54" s="1">
        <f t="shared" si="10"/>
        <v>0.19829551801980488</v>
      </c>
      <c r="AE54" s="1">
        <f t="shared" si="12"/>
        <v>9.0704204909292055E-2</v>
      </c>
      <c r="AF54" s="14"/>
      <c r="AG54" s="14"/>
    </row>
    <row r="55" spans="1:33">
      <c r="D55" s="2">
        <v>2004</v>
      </c>
      <c r="E55" s="2">
        <v>5</v>
      </c>
      <c r="F55" s="4">
        <v>1.9830000000000001</v>
      </c>
      <c r="G55" s="1">
        <v>1.9450000000000001</v>
      </c>
      <c r="H55" s="1">
        <v>2.0640000000000001</v>
      </c>
      <c r="I55" s="1">
        <v>2.2519999999999998</v>
      </c>
      <c r="J55" s="4">
        <f t="shared" si="0"/>
        <v>1.953111111111111</v>
      </c>
      <c r="K55" s="4">
        <v>0.20699999999999999</v>
      </c>
      <c r="L55" s="4">
        <f t="shared" si="3"/>
        <v>0.21</v>
      </c>
      <c r="M55" s="4">
        <v>0.184</v>
      </c>
      <c r="N55" s="4">
        <v>0.18</v>
      </c>
      <c r="O55" s="4">
        <v>1.2E-2</v>
      </c>
      <c r="P55" s="3">
        <v>7.2499999999999995E-2</v>
      </c>
      <c r="Q55" s="4">
        <f t="shared" si="4"/>
        <v>0.15223310023310022</v>
      </c>
      <c r="R55" s="4">
        <v>0</v>
      </c>
      <c r="T55" s="4">
        <v>0</v>
      </c>
      <c r="U55" s="4">
        <f t="shared" si="1"/>
        <v>0.34423310023310022</v>
      </c>
      <c r="V55" s="4">
        <f t="shared" si="5"/>
        <v>0.52823310023310022</v>
      </c>
      <c r="W55" s="4">
        <v>0.1</v>
      </c>
      <c r="X55" s="4">
        <f t="shared" si="6"/>
        <v>6.465578865578836E-2</v>
      </c>
      <c r="AC55">
        <v>189.1</v>
      </c>
      <c r="AD55" s="1">
        <f t="shared" si="10"/>
        <v>8.369556785772507E-2</v>
      </c>
      <c r="AE55" s="1">
        <f t="shared" si="12"/>
        <v>9.0704204909292055E-2</v>
      </c>
      <c r="AF55" s="14"/>
      <c r="AG55" s="14"/>
    </row>
    <row r="56" spans="1:33">
      <c r="A56" s="2">
        <f>A44+1</f>
        <v>2004</v>
      </c>
      <c r="B56" s="2">
        <f>D56</f>
        <v>2004</v>
      </c>
      <c r="D56" s="2">
        <v>2004</v>
      </c>
      <c r="E56" s="2">
        <v>6</v>
      </c>
      <c r="F56" s="4">
        <v>1.9690000000000001</v>
      </c>
      <c r="G56" s="1">
        <v>1.91</v>
      </c>
      <c r="H56" s="1">
        <v>2.093</v>
      </c>
      <c r="I56" s="1">
        <v>2.2749999999999999</v>
      </c>
      <c r="J56" s="4">
        <f t="shared" si="0"/>
        <v>1.9350000000000001</v>
      </c>
      <c r="K56" s="4">
        <v>0.20699999999999999</v>
      </c>
      <c r="L56" s="4">
        <f t="shared" si="3"/>
        <v>0.21</v>
      </c>
      <c r="M56" s="4">
        <v>0.184</v>
      </c>
      <c r="N56" s="4">
        <v>0.18</v>
      </c>
      <c r="O56" s="4">
        <v>1.2E-2</v>
      </c>
      <c r="P56" s="3">
        <v>7.2499999999999995E-2</v>
      </c>
      <c r="Q56" s="4">
        <f t="shared" si="4"/>
        <v>0.15378787878787878</v>
      </c>
      <c r="R56" s="4">
        <v>0</v>
      </c>
      <c r="T56" s="4">
        <v>0</v>
      </c>
      <c r="U56" s="4">
        <f t="shared" si="1"/>
        <v>0.34578787878787876</v>
      </c>
      <c r="V56" s="4">
        <f t="shared" si="5"/>
        <v>0.52978787878787881</v>
      </c>
      <c r="W56" s="4">
        <v>0.1</v>
      </c>
      <c r="X56" s="4">
        <f t="shared" si="6"/>
        <v>0.10421212121212098</v>
      </c>
      <c r="AC56">
        <v>189.7</v>
      </c>
      <c r="AD56" s="1">
        <f t="shared" si="10"/>
        <v>0.13447373907765023</v>
      </c>
      <c r="AE56" s="1">
        <f t="shared" si="12"/>
        <v>9.0704204909292055E-2</v>
      </c>
      <c r="AF56" s="14"/>
      <c r="AG56" s="14"/>
    </row>
    <row r="57" spans="1:33">
      <c r="D57" s="2">
        <v>2004</v>
      </c>
      <c r="E57" s="2">
        <v>7</v>
      </c>
      <c r="F57" s="4">
        <v>1.911</v>
      </c>
      <c r="G57" s="1">
        <v>1.863</v>
      </c>
      <c r="H57" s="1">
        <v>2.012</v>
      </c>
      <c r="I57" s="1">
        <v>2.1859999999999999</v>
      </c>
      <c r="J57" s="4">
        <f t="shared" si="0"/>
        <v>1.8804444444444446</v>
      </c>
      <c r="K57" s="4">
        <v>0.20699999999999999</v>
      </c>
      <c r="L57" s="4">
        <f t="shared" si="3"/>
        <v>0.21</v>
      </c>
      <c r="M57" s="4">
        <v>0.184</v>
      </c>
      <c r="N57" s="4">
        <v>0.18</v>
      </c>
      <c r="O57" s="4">
        <v>1.2E-2</v>
      </c>
      <c r="P57" s="3">
        <v>7.2499999999999995E-2</v>
      </c>
      <c r="Q57" s="4">
        <f t="shared" si="4"/>
        <v>0.14777156177156178</v>
      </c>
      <c r="R57" s="4">
        <v>0</v>
      </c>
      <c r="T57" s="4">
        <v>0</v>
      </c>
      <c r="U57" s="4">
        <f t="shared" si="1"/>
        <v>0.33977156177156176</v>
      </c>
      <c r="V57" s="4">
        <f t="shared" si="5"/>
        <v>0.52377156177156181</v>
      </c>
      <c r="W57" s="4">
        <v>0.1</v>
      </c>
      <c r="X57" s="4">
        <f t="shared" si="6"/>
        <v>7.5783993783993475E-2</v>
      </c>
      <c r="AC57">
        <v>189.4</v>
      </c>
      <c r="AD57" s="1">
        <f t="shared" si="10"/>
        <v>9.7945410255589366E-2</v>
      </c>
      <c r="AE57" s="1">
        <f t="shared" si="12"/>
        <v>9.0704204909292055E-2</v>
      </c>
      <c r="AF57" s="14"/>
      <c r="AG57" s="14"/>
    </row>
    <row r="58" spans="1:33">
      <c r="D58" s="2">
        <v>2004</v>
      </c>
      <c r="E58" s="2">
        <v>8</v>
      </c>
      <c r="F58" s="4">
        <v>1.8779999999999999</v>
      </c>
      <c r="G58" s="1">
        <v>1.8420000000000001</v>
      </c>
      <c r="H58" s="1">
        <v>1.9550000000000001</v>
      </c>
      <c r="I58" s="1">
        <v>2.085</v>
      </c>
      <c r="J58" s="4">
        <f t="shared" si="0"/>
        <v>1.8549999999999998</v>
      </c>
      <c r="K58" s="4">
        <v>0.20699999999999999</v>
      </c>
      <c r="L58" s="4">
        <f t="shared" si="3"/>
        <v>0.21</v>
      </c>
      <c r="M58" s="4">
        <v>0.184</v>
      </c>
      <c r="N58" s="4">
        <v>0.18</v>
      </c>
      <c r="O58" s="4">
        <v>1.2E-2</v>
      </c>
      <c r="P58" s="3">
        <v>7.2499999999999995E-2</v>
      </c>
      <c r="Q58" s="4">
        <f t="shared" si="4"/>
        <v>0.14094405594405596</v>
      </c>
      <c r="R58" s="4">
        <v>0</v>
      </c>
      <c r="T58" s="4">
        <v>0</v>
      </c>
      <c r="U58" s="4">
        <f t="shared" si="1"/>
        <v>0.33294405594405596</v>
      </c>
      <c r="V58" s="4">
        <f t="shared" si="5"/>
        <v>0.5169440559440559</v>
      </c>
      <c r="W58" s="4">
        <v>0.1</v>
      </c>
      <c r="X58" s="4">
        <f t="shared" si="6"/>
        <v>7.0559440559441189E-3</v>
      </c>
      <c r="AC58">
        <v>189.5</v>
      </c>
      <c r="AD58" s="1">
        <f t="shared" si="10"/>
        <v>9.1144924626825174E-3</v>
      </c>
      <c r="AE58" s="1">
        <f t="shared" si="12"/>
        <v>9.0704204909292055E-2</v>
      </c>
      <c r="AF58" s="14"/>
      <c r="AG58" s="14"/>
    </row>
    <row r="59" spans="1:33">
      <c r="D59" s="2">
        <v>2004</v>
      </c>
      <c r="E59" s="2">
        <v>9</v>
      </c>
      <c r="F59" s="4">
        <v>1.87</v>
      </c>
      <c r="G59" s="1">
        <v>1.841</v>
      </c>
      <c r="H59" s="1">
        <v>1.931</v>
      </c>
      <c r="I59" s="1">
        <v>2.069</v>
      </c>
      <c r="J59" s="4">
        <f t="shared" si="0"/>
        <v>1.8478888888888889</v>
      </c>
      <c r="K59" s="4">
        <v>0.20699999999999999</v>
      </c>
      <c r="L59" s="4">
        <f t="shared" si="3"/>
        <v>0.21</v>
      </c>
      <c r="M59" s="4">
        <v>0.184</v>
      </c>
      <c r="N59" s="4">
        <v>0.18</v>
      </c>
      <c r="O59" s="4">
        <v>1.2E-2</v>
      </c>
      <c r="P59" s="3">
        <v>7.2499999999999995E-2</v>
      </c>
      <c r="Q59" s="4">
        <f t="shared" si="4"/>
        <v>0.13986247086247086</v>
      </c>
      <c r="R59" s="4">
        <v>0</v>
      </c>
      <c r="T59" s="4">
        <v>0</v>
      </c>
      <c r="U59" s="4">
        <f t="shared" si="1"/>
        <v>0.33186247086247089</v>
      </c>
      <c r="V59" s="4">
        <f t="shared" si="5"/>
        <v>0.51586247086247083</v>
      </c>
      <c r="W59" s="4">
        <v>0.1</v>
      </c>
      <c r="X59" s="4">
        <f t="shared" si="6"/>
        <v>-7.5135975135998123E-4</v>
      </c>
      <c r="AC59">
        <v>189.9</v>
      </c>
      <c r="AD59" s="1">
        <f t="shared" si="10"/>
        <v>-9.6852210687943313E-4</v>
      </c>
      <c r="AE59" s="1">
        <f t="shared" si="12"/>
        <v>9.0704204909292055E-2</v>
      </c>
      <c r="AF59" s="14"/>
      <c r="AG59" s="14"/>
    </row>
    <row r="60" spans="1:33">
      <c r="D60" s="2">
        <v>2004</v>
      </c>
      <c r="E60" s="2">
        <v>10</v>
      </c>
      <c r="F60" s="4">
        <v>2</v>
      </c>
      <c r="G60" s="1">
        <v>1.954</v>
      </c>
      <c r="H60" s="1">
        <v>2.0950000000000002</v>
      </c>
      <c r="I60" s="1">
        <v>2.33</v>
      </c>
      <c r="J60" s="4">
        <f t="shared" si="0"/>
        <v>1.9633333333333332</v>
      </c>
      <c r="K60" s="4">
        <v>0.20699999999999999</v>
      </c>
      <c r="L60" s="4">
        <f t="shared" si="3"/>
        <v>0.21</v>
      </c>
      <c r="M60" s="4">
        <v>0.184</v>
      </c>
      <c r="N60" s="4">
        <v>0.18</v>
      </c>
      <c r="O60" s="4">
        <v>1.2E-2</v>
      </c>
      <c r="P60" s="3">
        <v>7.2499999999999995E-2</v>
      </c>
      <c r="Q60" s="4">
        <f t="shared" si="4"/>
        <v>0.15750582750582751</v>
      </c>
      <c r="R60" s="4">
        <v>0</v>
      </c>
      <c r="T60" s="4">
        <v>0</v>
      </c>
      <c r="U60" s="4">
        <f t="shared" si="1"/>
        <v>0.34950582750582748</v>
      </c>
      <c r="V60" s="4">
        <f t="shared" si="5"/>
        <v>0.53350582750582753</v>
      </c>
      <c r="W60" s="4">
        <v>0.1</v>
      </c>
      <c r="X60" s="4">
        <f t="shared" si="6"/>
        <v>0.1271608391608392</v>
      </c>
      <c r="AC60">
        <v>190.9</v>
      </c>
      <c r="AD60" s="1">
        <f t="shared" si="10"/>
        <v>0.16305496686655413</v>
      </c>
      <c r="AE60" s="1">
        <f t="shared" si="12"/>
        <v>9.0704204909292055E-2</v>
      </c>
      <c r="AF60" s="14"/>
      <c r="AG60" s="14"/>
    </row>
    <row r="61" spans="1:33">
      <c r="D61" s="2">
        <v>2004</v>
      </c>
      <c r="E61" s="2">
        <v>11</v>
      </c>
      <c r="F61" s="4">
        <v>1.9790000000000001</v>
      </c>
      <c r="G61" s="1">
        <v>1.9319999999999999</v>
      </c>
      <c r="H61" s="1">
        <v>2.0790000000000002</v>
      </c>
      <c r="I61" s="1">
        <v>2.3039999999999998</v>
      </c>
      <c r="J61" s="4">
        <f t="shared" si="0"/>
        <v>1.9428888888888891</v>
      </c>
      <c r="K61" s="4">
        <v>0.20699999999999999</v>
      </c>
      <c r="L61" s="4">
        <f t="shared" si="3"/>
        <v>0.21</v>
      </c>
      <c r="M61" s="4">
        <v>0.184</v>
      </c>
      <c r="N61" s="4">
        <v>0.18</v>
      </c>
      <c r="O61" s="4">
        <v>1.2E-2</v>
      </c>
      <c r="P61" s="3">
        <v>7.2499999999999995E-2</v>
      </c>
      <c r="Q61" s="4">
        <f t="shared" si="4"/>
        <v>0.15574825174825174</v>
      </c>
      <c r="R61" s="4">
        <v>0</v>
      </c>
      <c r="T61" s="4">
        <v>0</v>
      </c>
      <c r="U61" s="4">
        <f t="shared" si="1"/>
        <v>0.34774825174825175</v>
      </c>
      <c r="V61" s="4">
        <f t="shared" si="5"/>
        <v>0.53174825174825169</v>
      </c>
      <c r="W61" s="4">
        <v>0.1</v>
      </c>
      <c r="X61" s="4">
        <f t="shared" si="6"/>
        <v>0.12336285936285885</v>
      </c>
      <c r="AC61">
        <v>191</v>
      </c>
      <c r="AD61" s="1">
        <f t="shared" si="10"/>
        <v>0.15810209891097782</v>
      </c>
      <c r="AE61" s="1">
        <f t="shared" si="12"/>
        <v>9.0704204909292055E-2</v>
      </c>
      <c r="AF61" s="14"/>
      <c r="AG61" s="14"/>
    </row>
    <row r="62" spans="1:33">
      <c r="B62" s="24" t="s">
        <v>23</v>
      </c>
      <c r="C62" s="27"/>
      <c r="D62" s="2">
        <v>2004</v>
      </c>
      <c r="E62" s="2">
        <v>12</v>
      </c>
      <c r="F62" s="4">
        <v>1.841</v>
      </c>
      <c r="G62" s="1">
        <v>1.8</v>
      </c>
      <c r="H62" s="1">
        <v>1.9279999999999999</v>
      </c>
      <c r="I62" s="1">
        <v>2.097</v>
      </c>
      <c r="J62" s="4">
        <f t="shared" si="0"/>
        <v>1.8125555555555555</v>
      </c>
      <c r="K62" s="4">
        <v>0.20699999999999999</v>
      </c>
      <c r="L62" s="4">
        <f t="shared" si="3"/>
        <v>0.21</v>
      </c>
      <c r="M62" s="4">
        <v>0.184</v>
      </c>
      <c r="N62" s="4">
        <v>0.18</v>
      </c>
      <c r="O62" s="4">
        <v>1.2E-2</v>
      </c>
      <c r="P62" s="3">
        <v>7.2499999999999995E-2</v>
      </c>
      <c r="Q62" s="4">
        <f t="shared" si="4"/>
        <v>0.14175524475524476</v>
      </c>
      <c r="R62" s="4">
        <v>0</v>
      </c>
      <c r="T62" s="4">
        <v>0</v>
      </c>
      <c r="U62" s="4">
        <f t="shared" si="1"/>
        <v>0.33375524475524476</v>
      </c>
      <c r="V62" s="4">
        <f t="shared" si="5"/>
        <v>0.5177552447552447</v>
      </c>
      <c r="W62" s="4">
        <v>0.1</v>
      </c>
      <c r="X62" s="4">
        <f t="shared" si="6"/>
        <v>6.0689199689199613E-2</v>
      </c>
      <c r="AC62">
        <v>190.3</v>
      </c>
      <c r="AD62" s="1">
        <f t="shared" si="10"/>
        <v>7.80655093805592E-2</v>
      </c>
      <c r="AE62" s="1">
        <f t="shared" si="12"/>
        <v>9.0704204909292055E-2</v>
      </c>
      <c r="AF62" s="14"/>
      <c r="AG62" s="14"/>
    </row>
    <row r="63" spans="1:33">
      <c r="A63" s="31" t="s">
        <v>32</v>
      </c>
      <c r="B63" s="24" t="s">
        <v>23</v>
      </c>
      <c r="C63" s="27"/>
      <c r="D63" s="2">
        <v>2005</v>
      </c>
      <c r="E63" s="2">
        <v>1</v>
      </c>
      <c r="F63" s="4">
        <v>1.831</v>
      </c>
      <c r="G63" s="1">
        <v>1.8109999999999999</v>
      </c>
      <c r="H63" s="1">
        <v>1.873</v>
      </c>
      <c r="I63" s="1">
        <v>1.968</v>
      </c>
      <c r="J63" s="4">
        <f t="shared" si="0"/>
        <v>1.8157777777777775</v>
      </c>
      <c r="K63" s="4">
        <v>0.20699999999999999</v>
      </c>
      <c r="L63" s="4">
        <f t="shared" si="3"/>
        <v>0.21</v>
      </c>
      <c r="M63" s="4">
        <v>0.184</v>
      </c>
      <c r="N63" s="4">
        <v>0.18</v>
      </c>
      <c r="O63" s="4">
        <v>1.2999999999999999E-2</v>
      </c>
      <c r="P63" s="3">
        <v>7.2499999999999995E-2</v>
      </c>
      <c r="Q63" s="4">
        <f t="shared" si="4"/>
        <v>0.13303496503496504</v>
      </c>
      <c r="R63" s="4">
        <v>0</v>
      </c>
      <c r="T63" s="4">
        <v>0</v>
      </c>
      <c r="U63" s="4">
        <f t="shared" si="1"/>
        <v>0.32603496503496504</v>
      </c>
      <c r="V63" s="4">
        <f t="shared" si="5"/>
        <v>0.51003496503496504</v>
      </c>
      <c r="W63" s="4">
        <v>0.1</v>
      </c>
      <c r="X63" s="4">
        <f t="shared" si="6"/>
        <v>-6.3812742812742629E-2</v>
      </c>
      <c r="AC63">
        <v>190.7</v>
      </c>
      <c r="AD63" s="1">
        <f t="shared" si="10"/>
        <v>-8.1911201164971262E-2</v>
      </c>
      <c r="AE63" s="1">
        <f>AVERAGE(AD63:AD74)</f>
        <v>-2.7521517549096902E-2</v>
      </c>
      <c r="AF63" s="14"/>
      <c r="AG63" s="14"/>
    </row>
    <row r="64" spans="1:33">
      <c r="D64" s="2">
        <v>2005</v>
      </c>
      <c r="E64" s="2">
        <v>2</v>
      </c>
      <c r="F64" s="4">
        <v>1.91</v>
      </c>
      <c r="G64" s="1">
        <v>1.8859999999999999</v>
      </c>
      <c r="H64" s="1">
        <v>1.9590000000000001</v>
      </c>
      <c r="I64" s="1">
        <v>2.1179999999999999</v>
      </c>
      <c r="J64" s="4">
        <f t="shared" si="0"/>
        <v>1.8868888888888888</v>
      </c>
      <c r="K64" s="4">
        <v>0.21</v>
      </c>
      <c r="L64" s="4">
        <f t="shared" si="3"/>
        <v>0.21333333333333332</v>
      </c>
      <c r="M64" s="4">
        <v>0.184</v>
      </c>
      <c r="N64" s="4">
        <v>0.18</v>
      </c>
      <c r="O64" s="4">
        <v>1.2999999999999999E-2</v>
      </c>
      <c r="P64" s="3">
        <v>7.2499999999999995E-2</v>
      </c>
      <c r="Q64" s="4">
        <f t="shared" si="4"/>
        <v>0.14317482517482516</v>
      </c>
      <c r="R64" s="4">
        <v>0</v>
      </c>
      <c r="T64" s="4">
        <v>0</v>
      </c>
      <c r="U64" s="4">
        <f t="shared" si="1"/>
        <v>0.33617482517482516</v>
      </c>
      <c r="V64" s="4">
        <f t="shared" si="5"/>
        <v>0.52017482517482516</v>
      </c>
      <c r="W64" s="4">
        <v>0.1</v>
      </c>
      <c r="X64" s="4">
        <f t="shared" si="6"/>
        <v>8.2696192696192217E-3</v>
      </c>
      <c r="AC64">
        <v>191.8</v>
      </c>
      <c r="AD64" s="1">
        <f t="shared" si="10"/>
        <v>1.0554155487659075E-2</v>
      </c>
      <c r="AE64" s="1">
        <f>AE63</f>
        <v>-2.7521517549096902E-2</v>
      </c>
      <c r="AF64" s="14"/>
      <c r="AG64" s="14"/>
    </row>
    <row r="65" spans="1:33">
      <c r="D65" s="2">
        <v>2005</v>
      </c>
      <c r="E65" s="2">
        <v>3</v>
      </c>
      <c r="F65" s="4">
        <v>2.0790000000000002</v>
      </c>
      <c r="G65" s="1">
        <v>2.0630000000000002</v>
      </c>
      <c r="H65" s="1">
        <v>2.1150000000000002</v>
      </c>
      <c r="I65" s="1">
        <v>2.3010000000000002</v>
      </c>
      <c r="J65" s="4">
        <f t="shared" si="0"/>
        <v>2.0543333333333336</v>
      </c>
      <c r="K65" s="4">
        <v>0.21</v>
      </c>
      <c r="L65" s="4">
        <f t="shared" si="3"/>
        <v>0.21333333333333332</v>
      </c>
      <c r="M65" s="4">
        <v>0.184</v>
      </c>
      <c r="N65" s="4">
        <v>0.18</v>
      </c>
      <c r="O65" s="4">
        <v>1.2999999999999999E-2</v>
      </c>
      <c r="P65" s="3">
        <v>7.2499999999999995E-2</v>
      </c>
      <c r="Q65" s="4">
        <f t="shared" si="4"/>
        <v>0.15554545454545457</v>
      </c>
      <c r="R65" s="4">
        <v>0</v>
      </c>
      <c r="T65" s="4">
        <v>0</v>
      </c>
      <c r="U65" s="4">
        <f t="shared" si="1"/>
        <v>0.3485454545454546</v>
      </c>
      <c r="V65" s="4">
        <f t="shared" si="5"/>
        <v>0.53254545454545454</v>
      </c>
      <c r="W65" s="4">
        <v>0.1</v>
      </c>
      <c r="X65" s="4">
        <f t="shared" si="6"/>
        <v>1.1454545454545162E-2</v>
      </c>
      <c r="AC65">
        <v>193.3</v>
      </c>
      <c r="AD65" s="1">
        <f t="shared" si="10"/>
        <v>1.4505495931900115E-2</v>
      </c>
      <c r="AE65" s="1">
        <f t="shared" ref="AE65:AE74" si="13">AE64</f>
        <v>-2.7521517549096902E-2</v>
      </c>
      <c r="AF65" s="14"/>
      <c r="AG65" s="14"/>
    </row>
    <row r="66" spans="1:33">
      <c r="D66" s="2">
        <v>2005</v>
      </c>
      <c r="E66" s="2">
        <v>4</v>
      </c>
      <c r="F66" s="4">
        <v>2.2429999999999999</v>
      </c>
      <c r="G66" s="1">
        <v>2.2109999999999999</v>
      </c>
      <c r="H66" s="1">
        <v>2.31</v>
      </c>
      <c r="I66" s="1">
        <v>2.5510000000000002</v>
      </c>
      <c r="J66" s="4">
        <f t="shared" si="0"/>
        <v>2.2087777777777773</v>
      </c>
      <c r="K66" s="4">
        <v>0.21</v>
      </c>
      <c r="L66" s="4">
        <f t="shared" si="3"/>
        <v>0.21333333333333332</v>
      </c>
      <c r="M66" s="4">
        <v>0.184</v>
      </c>
      <c r="N66" s="4">
        <v>0.18</v>
      </c>
      <c r="O66" s="4">
        <v>1.2999999999999999E-2</v>
      </c>
      <c r="P66" s="3">
        <v>7.2499999999999995E-2</v>
      </c>
      <c r="Q66" s="4">
        <f t="shared" si="4"/>
        <v>0.17244522144522145</v>
      </c>
      <c r="R66" s="4">
        <v>0</v>
      </c>
      <c r="T66" s="4">
        <v>0</v>
      </c>
      <c r="U66" s="4">
        <f t="shared" si="1"/>
        <v>0.36544522144522146</v>
      </c>
      <c r="V66" s="4">
        <f t="shared" si="5"/>
        <v>0.54944522144522145</v>
      </c>
      <c r="W66" s="4">
        <v>0.1</v>
      </c>
      <c r="X66" s="4">
        <f t="shared" si="6"/>
        <v>9.0110334110334644E-2</v>
      </c>
      <c r="AC66">
        <v>194.6</v>
      </c>
      <c r="AD66" s="1">
        <f t="shared" si="10"/>
        <v>0.11334916878485292</v>
      </c>
      <c r="AE66" s="1">
        <f t="shared" si="13"/>
        <v>-2.7521517549096902E-2</v>
      </c>
      <c r="AF66" s="14"/>
      <c r="AG66" s="14"/>
    </row>
    <row r="67" spans="1:33">
      <c r="D67" s="2">
        <v>2005</v>
      </c>
      <c r="E67" s="2">
        <v>5</v>
      </c>
      <c r="F67" s="4">
        <v>2.161</v>
      </c>
      <c r="G67" s="1">
        <v>2.1139999999999999</v>
      </c>
      <c r="H67" s="1">
        <v>2.2589999999999999</v>
      </c>
      <c r="I67" s="1">
        <v>2.4750000000000001</v>
      </c>
      <c r="J67" s="4">
        <f t="shared" ref="J67:J130" si="14">(F67-0.1*I67)/0.9</f>
        <v>2.1261111111111108</v>
      </c>
      <c r="K67" s="4">
        <v>0.21</v>
      </c>
      <c r="L67" s="4">
        <f t="shared" si="3"/>
        <v>0.21333333333333332</v>
      </c>
      <c r="M67" s="4">
        <v>0.184</v>
      </c>
      <c r="N67" s="4">
        <v>0.18</v>
      </c>
      <c r="O67" s="4">
        <v>1.2999999999999999E-2</v>
      </c>
      <c r="P67" s="3">
        <v>7.2499999999999995E-2</v>
      </c>
      <c r="Q67" s="4">
        <f t="shared" si="4"/>
        <v>0.16730769230769232</v>
      </c>
      <c r="R67" s="4">
        <v>0</v>
      </c>
      <c r="T67" s="4">
        <v>0</v>
      </c>
      <c r="U67" s="4">
        <f t="shared" ref="U67:U130" si="15">N67+O67+(P67/(1+P67))*I67</f>
        <v>0.36030769230769233</v>
      </c>
      <c r="V67" s="4">
        <f t="shared" si="5"/>
        <v>0.54430769230769238</v>
      </c>
      <c r="W67" s="4">
        <v>0.1</v>
      </c>
      <c r="X67" s="4">
        <f t="shared" si="6"/>
        <v>0.10191452991453032</v>
      </c>
      <c r="AC67">
        <v>194.4</v>
      </c>
      <c r="AD67" s="1">
        <f t="shared" ref="AD67:AD98" si="16">X67*($AC$213/AC67)</f>
        <v>0.1283294759241678</v>
      </c>
      <c r="AE67" s="1">
        <f t="shared" si="13"/>
        <v>-2.7521517549096902E-2</v>
      </c>
      <c r="AF67" s="14"/>
      <c r="AG67" s="14"/>
    </row>
    <row r="68" spans="1:33">
      <c r="A68" s="2">
        <f>A56+1</f>
        <v>2005</v>
      </c>
      <c r="B68" s="2">
        <f>D68</f>
        <v>2005</v>
      </c>
      <c r="D68" s="2">
        <v>2005</v>
      </c>
      <c r="E68" s="2">
        <v>6</v>
      </c>
      <c r="F68" s="4">
        <v>2.1560000000000001</v>
      </c>
      <c r="G68" s="1">
        <v>2.1230000000000002</v>
      </c>
      <c r="H68" s="1">
        <v>2.2250000000000001</v>
      </c>
      <c r="I68" s="1">
        <v>2.3639999999999999</v>
      </c>
      <c r="J68" s="4">
        <f t="shared" si="14"/>
        <v>2.1328888888888891</v>
      </c>
      <c r="K68" s="4">
        <v>0.21</v>
      </c>
      <c r="L68" s="4">
        <f t="shared" ref="L68:L131" si="17">(K68-0.1*N68)/0.9</f>
        <v>0.21333333333333332</v>
      </c>
      <c r="M68" s="4">
        <v>0.184</v>
      </c>
      <c r="N68" s="4">
        <v>0.18</v>
      </c>
      <c r="O68" s="4">
        <v>1.2999999999999999E-2</v>
      </c>
      <c r="P68" s="3">
        <v>7.2499999999999995E-2</v>
      </c>
      <c r="Q68" s="4">
        <f t="shared" ref="Q68:Q131" si="18">(P68/(1+P68))*I68</f>
        <v>0.1598041958041958</v>
      </c>
      <c r="R68" s="4">
        <v>0</v>
      </c>
      <c r="T68" s="4">
        <v>0</v>
      </c>
      <c r="U68" s="4">
        <f t="shared" si="15"/>
        <v>0.35280419580419581</v>
      </c>
      <c r="V68" s="4">
        <f t="shared" ref="V68:V131" si="19">M68+N68+O68+Q68+R68+T68</f>
        <v>0.53680419580419581</v>
      </c>
      <c r="W68" s="4">
        <v>0.1</v>
      </c>
      <c r="X68" s="4">
        <f t="shared" ref="X68:X131" si="20">(I68-R68-T68-U68-W68)-(J68-L68)</f>
        <v>-8.3597513597517548E-3</v>
      </c>
      <c r="AC68">
        <v>194.5</v>
      </c>
      <c r="AD68" s="1">
        <f t="shared" si="16"/>
        <v>-1.052108018688017E-2</v>
      </c>
      <c r="AE68" s="1">
        <f t="shared" si="13"/>
        <v>-2.7521517549096902E-2</v>
      </c>
      <c r="AF68" s="14"/>
      <c r="AG68" s="14"/>
    </row>
    <row r="69" spans="1:33">
      <c r="D69" s="2">
        <v>2005</v>
      </c>
      <c r="E69" s="2">
        <v>7</v>
      </c>
      <c r="F69" s="4">
        <v>2.29</v>
      </c>
      <c r="G69" s="1">
        <v>2.2469999999999999</v>
      </c>
      <c r="H69" s="1">
        <v>2.38</v>
      </c>
      <c r="I69" s="1">
        <v>2.5150000000000001</v>
      </c>
      <c r="J69" s="4">
        <f t="shared" si="14"/>
        <v>2.2650000000000001</v>
      </c>
      <c r="K69" s="4">
        <v>0.21</v>
      </c>
      <c r="L69" s="4">
        <f t="shared" si="17"/>
        <v>0.21333333333333332</v>
      </c>
      <c r="M69" s="4">
        <v>0.184</v>
      </c>
      <c r="N69" s="4">
        <v>0.18</v>
      </c>
      <c r="O69" s="4">
        <v>1.2999999999999999E-2</v>
      </c>
      <c r="P69" s="3">
        <v>7.2499999999999995E-2</v>
      </c>
      <c r="Q69" s="4">
        <f t="shared" si="18"/>
        <v>0.17001165501165502</v>
      </c>
      <c r="R69" s="4">
        <v>0</v>
      </c>
      <c r="T69" s="4">
        <v>0</v>
      </c>
      <c r="U69" s="4">
        <f t="shared" si="15"/>
        <v>0.363011655011655</v>
      </c>
      <c r="V69" s="4">
        <f t="shared" si="19"/>
        <v>0.54701165501165505</v>
      </c>
      <c r="W69" s="4">
        <v>0.1</v>
      </c>
      <c r="X69" s="4">
        <f t="shared" si="20"/>
        <v>3.2167832167839805E-4</v>
      </c>
      <c r="AC69">
        <v>195.4</v>
      </c>
      <c r="AD69" s="1">
        <f t="shared" si="16"/>
        <v>4.0298029503770905E-4</v>
      </c>
      <c r="AE69" s="1">
        <f t="shared" si="13"/>
        <v>-2.7521517549096902E-2</v>
      </c>
      <c r="AF69" s="14"/>
      <c r="AG69" s="14"/>
    </row>
    <row r="70" spans="1:33">
      <c r="D70" s="2">
        <v>2005</v>
      </c>
      <c r="E70" s="2">
        <v>8</v>
      </c>
      <c r="F70" s="4">
        <v>2.4860000000000002</v>
      </c>
      <c r="G70" s="1">
        <v>2.4489999999999998</v>
      </c>
      <c r="H70" s="1">
        <v>2.5640000000000001</v>
      </c>
      <c r="I70" s="1">
        <v>2.677</v>
      </c>
      <c r="J70" s="4">
        <f t="shared" si="14"/>
        <v>2.464777777777778</v>
      </c>
      <c r="K70" s="4">
        <v>0.21</v>
      </c>
      <c r="L70" s="4">
        <f t="shared" si="17"/>
        <v>0.21333333333333332</v>
      </c>
      <c r="M70" s="4">
        <v>0.184</v>
      </c>
      <c r="N70" s="4">
        <v>0.18</v>
      </c>
      <c r="O70" s="4">
        <v>1.2999999999999999E-2</v>
      </c>
      <c r="P70" s="3">
        <v>7.2499999999999995E-2</v>
      </c>
      <c r="Q70" s="4">
        <f t="shared" si="18"/>
        <v>0.18096270396270397</v>
      </c>
      <c r="R70" s="4">
        <v>0</v>
      </c>
      <c r="T70" s="4">
        <v>0</v>
      </c>
      <c r="U70" s="4">
        <f t="shared" si="15"/>
        <v>0.37396270396270398</v>
      </c>
      <c r="V70" s="4">
        <f t="shared" si="19"/>
        <v>0.55796270396270398</v>
      </c>
      <c r="W70" s="4">
        <v>0.1</v>
      </c>
      <c r="X70" s="4">
        <f t="shared" si="20"/>
        <v>-4.8407148407148437E-2</v>
      </c>
      <c r="AC70">
        <v>196.4</v>
      </c>
      <c r="AD70" s="1">
        <f t="shared" si="16"/>
        <v>-6.0332954327862717E-2</v>
      </c>
      <c r="AE70" s="1">
        <f t="shared" si="13"/>
        <v>-2.7521517549096902E-2</v>
      </c>
      <c r="AF70" s="14"/>
      <c r="AG70" s="14"/>
    </row>
    <row r="71" spans="1:33">
      <c r="D71" s="2">
        <v>2005</v>
      </c>
      <c r="E71" s="2">
        <v>9</v>
      </c>
      <c r="F71" s="4">
        <v>2.903</v>
      </c>
      <c r="G71" s="1">
        <v>2.8620000000000001</v>
      </c>
      <c r="H71" s="1">
        <v>2.9910000000000001</v>
      </c>
      <c r="I71" s="1">
        <v>2.99</v>
      </c>
      <c r="J71" s="4">
        <f t="shared" si="14"/>
        <v>2.8933333333333335</v>
      </c>
      <c r="K71" s="4">
        <v>0.21</v>
      </c>
      <c r="L71" s="4">
        <f t="shared" si="17"/>
        <v>0.21333333333333332</v>
      </c>
      <c r="M71" s="4">
        <v>0.184</v>
      </c>
      <c r="N71" s="4">
        <v>0.18</v>
      </c>
      <c r="O71" s="4">
        <v>1.2999999999999999E-2</v>
      </c>
      <c r="P71" s="3">
        <v>7.2499999999999995E-2</v>
      </c>
      <c r="Q71" s="4">
        <f t="shared" si="18"/>
        <v>0.20212121212121215</v>
      </c>
      <c r="R71" s="4">
        <v>0</v>
      </c>
      <c r="T71" s="4">
        <v>0</v>
      </c>
      <c r="U71" s="4">
        <f t="shared" si="15"/>
        <v>0.39512121212121215</v>
      </c>
      <c r="V71" s="4">
        <f t="shared" si="19"/>
        <v>0.57912121212121215</v>
      </c>
      <c r="W71" s="4">
        <v>0.1</v>
      </c>
      <c r="X71" s="4">
        <f t="shared" si="20"/>
        <v>-0.18512121212121224</v>
      </c>
      <c r="AC71">
        <v>198.8</v>
      </c>
      <c r="AD71" s="1">
        <f t="shared" si="16"/>
        <v>-0.22794306353271154</v>
      </c>
      <c r="AE71" s="1">
        <f t="shared" si="13"/>
        <v>-2.7521517549096902E-2</v>
      </c>
      <c r="AF71" s="14"/>
      <c r="AG71" s="14"/>
    </row>
    <row r="72" spans="1:33">
      <c r="D72" s="2">
        <v>2005</v>
      </c>
      <c r="E72" s="2">
        <v>10</v>
      </c>
      <c r="F72" s="4">
        <v>2.7170000000000001</v>
      </c>
      <c r="G72" s="1">
        <v>2.6890000000000001</v>
      </c>
      <c r="H72" s="1">
        <v>2.7749999999999999</v>
      </c>
      <c r="I72" s="1">
        <v>2.883</v>
      </c>
      <c r="J72" s="4">
        <f t="shared" si="14"/>
        <v>2.6985555555555556</v>
      </c>
      <c r="K72" s="4">
        <v>0.21</v>
      </c>
      <c r="L72" s="4">
        <f t="shared" si="17"/>
        <v>0.21333333333333332</v>
      </c>
      <c r="M72" s="4">
        <v>0.184</v>
      </c>
      <c r="N72" s="4">
        <v>0.18</v>
      </c>
      <c r="O72" s="4">
        <v>1.2999999999999999E-2</v>
      </c>
      <c r="P72" s="3">
        <v>7.2499999999999995E-2</v>
      </c>
      <c r="Q72" s="4">
        <f t="shared" si="18"/>
        <v>0.19488811188811189</v>
      </c>
      <c r="R72" s="4">
        <v>0</v>
      </c>
      <c r="T72" s="4">
        <v>0</v>
      </c>
      <c r="U72" s="4">
        <f t="shared" si="15"/>
        <v>0.3878881118881119</v>
      </c>
      <c r="V72" s="4">
        <f t="shared" si="19"/>
        <v>0.57188811188811184</v>
      </c>
      <c r="W72" s="4">
        <v>0.1</v>
      </c>
      <c r="X72" s="4">
        <f t="shared" si="20"/>
        <v>-9.01103341103342E-2</v>
      </c>
      <c r="AC72">
        <v>199.2</v>
      </c>
      <c r="AD72" s="1">
        <f t="shared" si="16"/>
        <v>-0.11073166789925837</v>
      </c>
      <c r="AE72" s="1">
        <f t="shared" si="13"/>
        <v>-2.7521517549096902E-2</v>
      </c>
      <c r="AF72" s="14"/>
      <c r="AG72" s="14"/>
    </row>
    <row r="73" spans="1:33">
      <c r="D73" s="2">
        <v>2005</v>
      </c>
      <c r="E73" s="2">
        <v>11</v>
      </c>
      <c r="F73" s="4">
        <v>2.2570000000000001</v>
      </c>
      <c r="G73" s="1">
        <v>2.222</v>
      </c>
      <c r="H73" s="1">
        <v>2.331</v>
      </c>
      <c r="I73" s="1">
        <v>2.5270000000000001</v>
      </c>
      <c r="J73" s="4">
        <f t="shared" si="14"/>
        <v>2.2270000000000003</v>
      </c>
      <c r="K73" s="4">
        <v>0.21</v>
      </c>
      <c r="L73" s="4">
        <f t="shared" si="17"/>
        <v>0.21333333333333332</v>
      </c>
      <c r="M73" s="4">
        <v>0.184</v>
      </c>
      <c r="N73" s="4">
        <v>0.18</v>
      </c>
      <c r="O73" s="4">
        <v>1.2999999999999999E-2</v>
      </c>
      <c r="P73" s="3">
        <v>7.2499999999999995E-2</v>
      </c>
      <c r="Q73" s="4">
        <f t="shared" si="18"/>
        <v>0.17082284382284382</v>
      </c>
      <c r="R73" s="4">
        <v>0</v>
      </c>
      <c r="T73" s="4">
        <v>0</v>
      </c>
      <c r="U73" s="4">
        <f t="shared" si="15"/>
        <v>0.3638228438228438</v>
      </c>
      <c r="V73" s="4">
        <f t="shared" si="19"/>
        <v>0.54782284382284385</v>
      </c>
      <c r="W73" s="4">
        <v>0.1</v>
      </c>
      <c r="X73" s="4">
        <f t="shared" si="20"/>
        <v>4.9510489510489197E-2</v>
      </c>
      <c r="AC73">
        <v>197.6</v>
      </c>
      <c r="AD73" s="1">
        <f t="shared" si="16"/>
        <v>6.1333373913535466E-2</v>
      </c>
      <c r="AE73" s="1">
        <f t="shared" si="13"/>
        <v>-2.7521517549096902E-2</v>
      </c>
      <c r="AF73" s="14"/>
      <c r="AG73" s="14"/>
    </row>
    <row r="74" spans="1:33">
      <c r="B74" s="24" t="s">
        <v>23</v>
      </c>
      <c r="C74" s="27"/>
      <c r="D74" s="2">
        <v>2005</v>
      </c>
      <c r="E74" s="2">
        <v>12</v>
      </c>
      <c r="F74" s="4">
        <v>2.1850000000000001</v>
      </c>
      <c r="G74" s="1">
        <v>2.1739999999999999</v>
      </c>
      <c r="H74" s="1">
        <v>2.2090000000000001</v>
      </c>
      <c r="I74" s="1">
        <v>2.274</v>
      </c>
      <c r="J74" s="4">
        <f t="shared" si="14"/>
        <v>2.1751111111111112</v>
      </c>
      <c r="K74" s="4">
        <v>0.21</v>
      </c>
      <c r="L74" s="4">
        <f t="shared" si="17"/>
        <v>0.21333333333333332</v>
      </c>
      <c r="M74" s="4">
        <v>0.184</v>
      </c>
      <c r="N74" s="4">
        <v>0.18</v>
      </c>
      <c r="O74" s="4">
        <v>1.2999999999999999E-2</v>
      </c>
      <c r="P74" s="3">
        <v>7.2499999999999995E-2</v>
      </c>
      <c r="Q74" s="4">
        <f t="shared" si="18"/>
        <v>0.15372027972027971</v>
      </c>
      <c r="R74" s="4">
        <v>0</v>
      </c>
      <c r="T74" s="4">
        <v>0</v>
      </c>
      <c r="U74" s="4">
        <f t="shared" si="15"/>
        <v>0.34672027972027974</v>
      </c>
      <c r="V74" s="4">
        <f t="shared" si="19"/>
        <v>0.53072027972027969</v>
      </c>
      <c r="W74" s="4">
        <v>0.1</v>
      </c>
      <c r="X74" s="4">
        <f t="shared" si="20"/>
        <v>-0.13449805749805765</v>
      </c>
      <c r="AC74">
        <v>196.8</v>
      </c>
      <c r="AD74" s="1">
        <f t="shared" si="16"/>
        <v>-0.1672928938146318</v>
      </c>
      <c r="AE74" s="1">
        <f t="shared" si="13"/>
        <v>-2.7521517549096902E-2</v>
      </c>
      <c r="AF74" s="14"/>
      <c r="AG74" s="14"/>
    </row>
    <row r="75" spans="1:33">
      <c r="A75" s="31" t="s">
        <v>32</v>
      </c>
      <c r="B75" s="24" t="s">
        <v>23</v>
      </c>
      <c r="C75" s="27"/>
      <c r="D75" s="2">
        <v>2006</v>
      </c>
      <c r="E75" s="2">
        <v>1</v>
      </c>
      <c r="F75" s="4">
        <v>2.3159999999999998</v>
      </c>
      <c r="G75" s="1">
        <v>2.2999999999999998</v>
      </c>
      <c r="H75" s="1">
        <v>2.3479999999999999</v>
      </c>
      <c r="I75" s="1">
        <v>2.379</v>
      </c>
      <c r="J75" s="4">
        <f t="shared" si="14"/>
        <v>2.3090000000000002</v>
      </c>
      <c r="K75" s="4">
        <v>0.21</v>
      </c>
      <c r="L75" s="4">
        <f t="shared" si="17"/>
        <v>0.21333333333333332</v>
      </c>
      <c r="M75" s="4">
        <v>0.184</v>
      </c>
      <c r="N75" s="4">
        <v>0.18</v>
      </c>
      <c r="O75" s="4">
        <v>1.4E-2</v>
      </c>
      <c r="P75" s="3">
        <v>7.2499999999999995E-2</v>
      </c>
      <c r="Q75" s="4">
        <f t="shared" si="18"/>
        <v>0.16081818181818183</v>
      </c>
      <c r="R75" s="4">
        <v>0</v>
      </c>
      <c r="T75" s="4">
        <v>0</v>
      </c>
      <c r="U75" s="4">
        <f t="shared" si="15"/>
        <v>0.35481818181818181</v>
      </c>
      <c r="V75" s="4">
        <f t="shared" si="19"/>
        <v>0.53881818181818186</v>
      </c>
      <c r="W75" s="4">
        <v>0.1</v>
      </c>
      <c r="X75" s="4">
        <f t="shared" si="20"/>
        <v>-0.17148484848484857</v>
      </c>
      <c r="AC75">
        <v>198.3</v>
      </c>
      <c r="AD75" s="1">
        <f t="shared" si="16"/>
        <v>-0.2116847711609286</v>
      </c>
      <c r="AE75" s="1">
        <f>AVERAGE(AD75:AD86)</f>
        <v>-2.260596530547836E-2</v>
      </c>
      <c r="AF75" s="14"/>
      <c r="AG75" s="14"/>
    </row>
    <row r="76" spans="1:33">
      <c r="D76" s="2">
        <v>2006</v>
      </c>
      <c r="E76" s="2">
        <v>2</v>
      </c>
      <c r="F76" s="4">
        <v>2.2799999999999998</v>
      </c>
      <c r="G76" s="1">
        <v>2.2490000000000001</v>
      </c>
      <c r="H76" s="1">
        <v>2.3450000000000002</v>
      </c>
      <c r="I76" s="1">
        <v>2.4950000000000001</v>
      </c>
      <c r="J76" s="4">
        <f t="shared" si="14"/>
        <v>2.2561111111111112</v>
      </c>
      <c r="K76" s="4">
        <v>0.2</v>
      </c>
      <c r="L76" s="4">
        <f t="shared" si="17"/>
        <v>0.20222222222222225</v>
      </c>
      <c r="M76" s="4">
        <v>0.184</v>
      </c>
      <c r="N76" s="4">
        <v>0.18</v>
      </c>
      <c r="O76" s="4">
        <v>1.4E-2</v>
      </c>
      <c r="P76" s="3">
        <v>7.2499999999999995E-2</v>
      </c>
      <c r="Q76" s="4">
        <f t="shared" si="18"/>
        <v>0.16865967365967366</v>
      </c>
      <c r="R76" s="4">
        <v>0</v>
      </c>
      <c r="T76" s="4">
        <v>0</v>
      </c>
      <c r="U76" s="4">
        <f t="shared" si="15"/>
        <v>0.36265967365967366</v>
      </c>
      <c r="V76" s="4">
        <f t="shared" si="19"/>
        <v>0.54665967365967361</v>
      </c>
      <c r="W76" s="4">
        <v>0.1</v>
      </c>
      <c r="X76" s="4">
        <f t="shared" si="20"/>
        <v>-2.1548562548562522E-2</v>
      </c>
      <c r="AC76">
        <v>198.7</v>
      </c>
      <c r="AD76" s="1">
        <f t="shared" si="16"/>
        <v>-2.6546484308064548E-2</v>
      </c>
      <c r="AE76" s="1">
        <f>AE75</f>
        <v>-2.260596530547836E-2</v>
      </c>
      <c r="AF76" s="14"/>
      <c r="AG76" s="14"/>
    </row>
    <row r="77" spans="1:33">
      <c r="D77" s="2">
        <v>2006</v>
      </c>
      <c r="E77" s="2">
        <v>3</v>
      </c>
      <c r="F77" s="4">
        <v>2.4249999999999998</v>
      </c>
      <c r="G77" s="1">
        <v>2.4129999999999998</v>
      </c>
      <c r="H77" s="1">
        <v>2.4510000000000001</v>
      </c>
      <c r="I77" s="1">
        <v>2.5790000000000002</v>
      </c>
      <c r="J77" s="4">
        <f t="shared" si="14"/>
        <v>2.4078888888888885</v>
      </c>
      <c r="K77" s="4">
        <v>0.2</v>
      </c>
      <c r="L77" s="4">
        <f t="shared" si="17"/>
        <v>0.20222222222222225</v>
      </c>
      <c r="M77" s="4">
        <v>0.184</v>
      </c>
      <c r="N77" s="4">
        <v>0.18</v>
      </c>
      <c r="O77" s="4">
        <v>1.4E-2</v>
      </c>
      <c r="P77" s="3">
        <v>7.2499999999999995E-2</v>
      </c>
      <c r="Q77" s="4">
        <f t="shared" si="18"/>
        <v>0.17433799533799535</v>
      </c>
      <c r="R77" s="4">
        <v>0</v>
      </c>
      <c r="T77" s="4">
        <v>0</v>
      </c>
      <c r="U77" s="4">
        <f t="shared" si="15"/>
        <v>0.36833799533799538</v>
      </c>
      <c r="V77" s="4">
        <f t="shared" si="19"/>
        <v>0.55233799533799532</v>
      </c>
      <c r="W77" s="4">
        <v>0.1</v>
      </c>
      <c r="X77" s="4">
        <f t="shared" si="20"/>
        <v>-9.5004662004661622E-2</v>
      </c>
      <c r="AC77">
        <v>199.8</v>
      </c>
      <c r="AD77" s="1">
        <f t="shared" si="16"/>
        <v>-0.11639545141878428</v>
      </c>
      <c r="AE77" s="1">
        <f t="shared" ref="AE77:AE86" si="21">AE76</f>
        <v>-2.260596530547836E-2</v>
      </c>
      <c r="AF77" s="14"/>
      <c r="AG77" s="14"/>
    </row>
    <row r="78" spans="1:33">
      <c r="D78" s="2">
        <v>2006</v>
      </c>
      <c r="E78" s="2">
        <v>4</v>
      </c>
      <c r="F78" s="4">
        <v>2.742</v>
      </c>
      <c r="G78" s="1">
        <v>2.7189999999999999</v>
      </c>
      <c r="H78" s="1">
        <v>2.7909999999999999</v>
      </c>
      <c r="I78" s="1">
        <v>2.88</v>
      </c>
      <c r="J78" s="4">
        <f t="shared" si="14"/>
        <v>2.726666666666667</v>
      </c>
      <c r="K78" s="4">
        <v>0.2</v>
      </c>
      <c r="L78" s="4">
        <f t="shared" si="17"/>
        <v>0.20222222222222225</v>
      </c>
      <c r="M78" s="4">
        <v>0.184</v>
      </c>
      <c r="N78" s="4">
        <v>0.18</v>
      </c>
      <c r="O78" s="4">
        <v>1.4E-2</v>
      </c>
      <c r="P78" s="3">
        <v>7.2499999999999995E-2</v>
      </c>
      <c r="Q78" s="4">
        <f t="shared" si="18"/>
        <v>0.19468531468531469</v>
      </c>
      <c r="R78" s="4">
        <v>0</v>
      </c>
      <c r="T78" s="4">
        <v>0</v>
      </c>
      <c r="U78" s="4">
        <f t="shared" si="15"/>
        <v>0.3886853146853147</v>
      </c>
      <c r="V78" s="4">
        <f t="shared" si="19"/>
        <v>0.57268531468531469</v>
      </c>
      <c r="W78" s="4">
        <v>0.1</v>
      </c>
      <c r="X78" s="4">
        <f t="shared" si="20"/>
        <v>-0.13312975912975977</v>
      </c>
      <c r="AC78">
        <v>201.5</v>
      </c>
      <c r="AD78" s="1">
        <f t="shared" si="16"/>
        <v>-0.1617285420264882</v>
      </c>
      <c r="AE78" s="1">
        <f t="shared" si="21"/>
        <v>-2.260596530547836E-2</v>
      </c>
      <c r="AF78" s="14"/>
      <c r="AG78" s="14"/>
    </row>
    <row r="79" spans="1:33">
      <c r="D79" s="2">
        <v>2006</v>
      </c>
      <c r="E79" s="2">
        <v>5</v>
      </c>
      <c r="F79" s="4">
        <v>2.907</v>
      </c>
      <c r="G79" s="1">
        <v>2.831</v>
      </c>
      <c r="H79" s="1">
        <v>3.0659999999999998</v>
      </c>
      <c r="I79" s="1">
        <v>3.2909999999999999</v>
      </c>
      <c r="J79" s="4">
        <f t="shared" si="14"/>
        <v>2.8643333333333332</v>
      </c>
      <c r="K79" s="4">
        <v>0.2</v>
      </c>
      <c r="L79" s="4">
        <f t="shared" si="17"/>
        <v>0.20222222222222225</v>
      </c>
      <c r="M79" s="4">
        <v>0.184</v>
      </c>
      <c r="N79" s="4">
        <v>0.18</v>
      </c>
      <c r="O79" s="4">
        <v>1.4E-2</v>
      </c>
      <c r="P79" s="3">
        <v>7.2499999999999995E-2</v>
      </c>
      <c r="Q79" s="4">
        <f t="shared" si="18"/>
        <v>0.22246853146853146</v>
      </c>
      <c r="R79" s="4">
        <v>0</v>
      </c>
      <c r="T79" s="4">
        <v>0</v>
      </c>
      <c r="U79" s="4">
        <f t="shared" si="15"/>
        <v>0.41646853146853147</v>
      </c>
      <c r="V79" s="4">
        <f t="shared" si="19"/>
        <v>0.60046853146853141</v>
      </c>
      <c r="W79" s="4">
        <v>0.1</v>
      </c>
      <c r="X79" s="4">
        <f t="shared" si="20"/>
        <v>0.1124203574203575</v>
      </c>
      <c r="AC79">
        <v>202.5</v>
      </c>
      <c r="AD79" s="1">
        <f t="shared" si="16"/>
        <v>0.13589594869876362</v>
      </c>
      <c r="AE79" s="1">
        <f t="shared" si="21"/>
        <v>-2.260596530547836E-2</v>
      </c>
      <c r="AF79" s="14"/>
      <c r="AG79" s="14"/>
    </row>
    <row r="80" spans="1:33">
      <c r="A80" s="2">
        <f>A68+1</f>
        <v>2006</v>
      </c>
      <c r="B80" s="2">
        <f>D80</f>
        <v>2006</v>
      </c>
      <c r="D80" s="2">
        <v>2006</v>
      </c>
      <c r="E80" s="2">
        <v>6</v>
      </c>
      <c r="F80" s="4">
        <v>2.8849999999999998</v>
      </c>
      <c r="G80" s="1">
        <v>2.8079999999999998</v>
      </c>
      <c r="H80" s="1">
        <v>3.044</v>
      </c>
      <c r="I80" s="1">
        <v>3.214</v>
      </c>
      <c r="J80" s="4">
        <f t="shared" si="14"/>
        <v>2.8484444444444441</v>
      </c>
      <c r="K80" s="4">
        <v>0.2</v>
      </c>
      <c r="L80" s="4">
        <f t="shared" si="17"/>
        <v>0.20222222222222225</v>
      </c>
      <c r="M80" s="4">
        <v>0.184</v>
      </c>
      <c r="N80" s="4">
        <v>0.18</v>
      </c>
      <c r="O80" s="4">
        <v>1.4E-2</v>
      </c>
      <c r="P80" s="3">
        <v>7.2499999999999995E-2</v>
      </c>
      <c r="Q80" s="4">
        <f t="shared" si="18"/>
        <v>0.21726340326340327</v>
      </c>
      <c r="R80" s="4">
        <v>0</v>
      </c>
      <c r="T80" s="4">
        <v>0</v>
      </c>
      <c r="U80" s="4">
        <f t="shared" si="15"/>
        <v>0.41126340326340327</v>
      </c>
      <c r="V80" s="4">
        <f t="shared" si="19"/>
        <v>0.59526340326340321</v>
      </c>
      <c r="W80" s="4">
        <v>0.1</v>
      </c>
      <c r="X80" s="4">
        <f t="shared" si="20"/>
        <v>5.6514374514374577E-2</v>
      </c>
      <c r="AC80">
        <v>202.9</v>
      </c>
      <c r="AD80" s="1">
        <f t="shared" si="16"/>
        <v>6.8181013700718066E-2</v>
      </c>
      <c r="AE80" s="1">
        <f t="shared" si="21"/>
        <v>-2.260596530547836E-2</v>
      </c>
      <c r="AF80" s="14"/>
      <c r="AG80" s="14"/>
    </row>
    <row r="81" spans="1:33">
      <c r="D81" s="2">
        <v>2006</v>
      </c>
      <c r="E81" s="2">
        <v>7</v>
      </c>
      <c r="F81" s="4">
        <v>2.9809999999999999</v>
      </c>
      <c r="G81" s="1">
        <v>2.923</v>
      </c>
      <c r="H81" s="1">
        <v>3.101</v>
      </c>
      <c r="I81" s="1">
        <v>3.214</v>
      </c>
      <c r="J81" s="4">
        <f t="shared" si="14"/>
        <v>2.9551111111111106</v>
      </c>
      <c r="K81" s="4">
        <v>0.2</v>
      </c>
      <c r="L81" s="4">
        <f t="shared" si="17"/>
        <v>0.20222222222222225</v>
      </c>
      <c r="M81" s="4">
        <v>0.184</v>
      </c>
      <c r="N81" s="4">
        <v>0.18</v>
      </c>
      <c r="O81" s="4">
        <v>1.4E-2</v>
      </c>
      <c r="P81" s="3">
        <v>7.2499999999999995E-2</v>
      </c>
      <c r="Q81" s="4">
        <f t="shared" si="18"/>
        <v>0.21726340326340327</v>
      </c>
      <c r="R81" s="4">
        <v>0</v>
      </c>
      <c r="T81" s="4">
        <v>0</v>
      </c>
      <c r="U81" s="4">
        <f t="shared" si="15"/>
        <v>0.41126340326340327</v>
      </c>
      <c r="V81" s="4">
        <f t="shared" si="19"/>
        <v>0.59526340326340321</v>
      </c>
      <c r="W81" s="4">
        <v>0.1</v>
      </c>
      <c r="X81" s="4">
        <f t="shared" si="20"/>
        <v>-5.0152292152291889E-2</v>
      </c>
      <c r="AC81">
        <v>203.5</v>
      </c>
      <c r="AD81" s="1">
        <f t="shared" si="16"/>
        <v>-6.0327169468260056E-2</v>
      </c>
      <c r="AE81" s="1">
        <f t="shared" si="21"/>
        <v>-2.260596530547836E-2</v>
      </c>
      <c r="AF81" s="14"/>
      <c r="AG81" s="14"/>
    </row>
    <row r="82" spans="1:33">
      <c r="D82" s="2">
        <v>2006</v>
      </c>
      <c r="E82" s="2">
        <v>8</v>
      </c>
      <c r="F82" s="4">
        <v>2.952</v>
      </c>
      <c r="G82" s="1">
        <v>2.91</v>
      </c>
      <c r="H82" s="1">
        <v>3.04</v>
      </c>
      <c r="I82" s="1">
        <v>3.1659999999999999</v>
      </c>
      <c r="J82" s="4">
        <f t="shared" si="14"/>
        <v>2.9282222222222218</v>
      </c>
      <c r="K82" s="4">
        <v>0.2</v>
      </c>
      <c r="L82" s="4">
        <f t="shared" si="17"/>
        <v>0.20222222222222225</v>
      </c>
      <c r="M82" s="4">
        <v>0.184</v>
      </c>
      <c r="N82" s="4">
        <v>0.18</v>
      </c>
      <c r="O82" s="4">
        <v>1.4E-2</v>
      </c>
      <c r="P82" s="3">
        <v>7.2499999999999995E-2</v>
      </c>
      <c r="Q82" s="4">
        <f t="shared" si="18"/>
        <v>0.21401864801864801</v>
      </c>
      <c r="R82" s="4">
        <v>0</v>
      </c>
      <c r="T82" s="4">
        <v>0</v>
      </c>
      <c r="U82" s="4">
        <f t="shared" si="15"/>
        <v>0.40801864801864801</v>
      </c>
      <c r="V82" s="4">
        <f t="shared" si="19"/>
        <v>0.59201864801864801</v>
      </c>
      <c r="W82" s="4">
        <v>0.1</v>
      </c>
      <c r="X82" s="4">
        <f t="shared" si="20"/>
        <v>-6.8018648018647543E-2</v>
      </c>
      <c r="AC82">
        <v>203.9</v>
      </c>
      <c r="AD82" s="1">
        <f t="shared" si="16"/>
        <v>-8.1657737978875211E-2</v>
      </c>
      <c r="AE82" s="1">
        <f t="shared" si="21"/>
        <v>-2.260596530547836E-2</v>
      </c>
      <c r="AF82" s="14"/>
      <c r="AG82" s="14"/>
    </row>
    <row r="83" spans="1:33">
      <c r="D83" s="2">
        <v>2006</v>
      </c>
      <c r="E83" s="2">
        <v>9</v>
      </c>
      <c r="F83" s="4">
        <v>2.5550000000000002</v>
      </c>
      <c r="G83" s="1">
        <v>2.5009999999999999</v>
      </c>
      <c r="H83" s="1">
        <v>2.669</v>
      </c>
      <c r="I83" s="1">
        <v>2.8919999999999999</v>
      </c>
      <c r="J83" s="4">
        <f t="shared" si="14"/>
        <v>2.5175555555555555</v>
      </c>
      <c r="K83" s="4">
        <v>0.2</v>
      </c>
      <c r="L83" s="4">
        <f t="shared" si="17"/>
        <v>0.20222222222222225</v>
      </c>
      <c r="M83" s="4">
        <v>0.184</v>
      </c>
      <c r="N83" s="4">
        <v>0.18</v>
      </c>
      <c r="O83" s="4">
        <v>1.4E-2</v>
      </c>
      <c r="P83" s="3">
        <v>7.2499999999999995E-2</v>
      </c>
      <c r="Q83" s="4">
        <f t="shared" si="18"/>
        <v>0.19549650349650349</v>
      </c>
      <c r="R83" s="4">
        <v>0</v>
      </c>
      <c r="T83" s="4">
        <v>0</v>
      </c>
      <c r="U83" s="4">
        <f t="shared" si="15"/>
        <v>0.3894965034965035</v>
      </c>
      <c r="V83" s="4">
        <f t="shared" si="19"/>
        <v>0.5734965034965035</v>
      </c>
      <c r="W83" s="4">
        <v>0.1</v>
      </c>
      <c r="X83" s="4">
        <f t="shared" si="20"/>
        <v>8.7170163170163129E-2</v>
      </c>
      <c r="AC83">
        <v>202.9</v>
      </c>
      <c r="AD83" s="1">
        <f t="shared" si="16"/>
        <v>0.10516528123100813</v>
      </c>
      <c r="AE83" s="1">
        <f t="shared" si="21"/>
        <v>-2.260596530547836E-2</v>
      </c>
      <c r="AF83" s="14"/>
      <c r="AG83" s="14"/>
    </row>
    <row r="84" spans="1:33">
      <c r="D84" s="2">
        <v>2006</v>
      </c>
      <c r="E84" s="2">
        <v>10</v>
      </c>
      <c r="F84" s="4">
        <v>2.2450000000000001</v>
      </c>
      <c r="G84" s="1">
        <v>2.214</v>
      </c>
      <c r="H84" s="1">
        <v>2.3090000000000002</v>
      </c>
      <c r="I84" s="1">
        <v>2.548</v>
      </c>
      <c r="J84" s="4">
        <f t="shared" si="14"/>
        <v>2.2113333333333336</v>
      </c>
      <c r="K84" s="4">
        <v>0.2</v>
      </c>
      <c r="L84" s="4">
        <f t="shared" si="17"/>
        <v>0.20222222222222225</v>
      </c>
      <c r="M84" s="4">
        <v>0.184</v>
      </c>
      <c r="N84" s="4">
        <v>0.18</v>
      </c>
      <c r="O84" s="4">
        <v>1.4E-2</v>
      </c>
      <c r="P84" s="3">
        <v>7.2499999999999995E-2</v>
      </c>
      <c r="Q84" s="4">
        <f t="shared" si="18"/>
        <v>0.17224242424242425</v>
      </c>
      <c r="R84" s="4">
        <v>0</v>
      </c>
      <c r="T84" s="4">
        <v>0</v>
      </c>
      <c r="U84" s="4">
        <f t="shared" si="15"/>
        <v>0.36624242424242426</v>
      </c>
      <c r="V84" s="4">
        <f t="shared" si="19"/>
        <v>0.5502424242424242</v>
      </c>
      <c r="W84" s="4">
        <v>0.1</v>
      </c>
      <c r="X84" s="4">
        <f t="shared" si="20"/>
        <v>7.2646464646464626E-2</v>
      </c>
      <c r="AC84">
        <v>201.8</v>
      </c>
      <c r="AD84" s="1">
        <f t="shared" si="16"/>
        <v>8.8121097596380024E-2</v>
      </c>
      <c r="AE84" s="1">
        <f t="shared" si="21"/>
        <v>-2.260596530547836E-2</v>
      </c>
      <c r="AF84" s="14"/>
      <c r="AG84" s="14"/>
    </row>
    <row r="85" spans="1:33">
      <c r="D85" s="2">
        <v>2006</v>
      </c>
      <c r="E85" s="2">
        <v>11</v>
      </c>
      <c r="F85" s="4">
        <v>2.2290000000000001</v>
      </c>
      <c r="G85" s="1">
        <v>2.2109999999999999</v>
      </c>
      <c r="H85" s="1">
        <v>2.2669999999999999</v>
      </c>
      <c r="I85" s="1">
        <v>2.4620000000000002</v>
      </c>
      <c r="J85" s="4">
        <f t="shared" si="14"/>
        <v>2.2031111111111112</v>
      </c>
      <c r="K85" s="4">
        <v>0.2</v>
      </c>
      <c r="L85" s="4">
        <f t="shared" si="17"/>
        <v>0.20222222222222225</v>
      </c>
      <c r="M85" s="4">
        <v>0.184</v>
      </c>
      <c r="N85" s="4">
        <v>0.18</v>
      </c>
      <c r="O85" s="4">
        <v>1.4E-2</v>
      </c>
      <c r="P85" s="3">
        <v>7.2499999999999995E-2</v>
      </c>
      <c r="Q85" s="4">
        <f t="shared" si="18"/>
        <v>0.16642890442890446</v>
      </c>
      <c r="R85" s="4">
        <v>0</v>
      </c>
      <c r="T85" s="4">
        <v>0</v>
      </c>
      <c r="U85" s="4">
        <f t="shared" si="15"/>
        <v>0.36042890442890446</v>
      </c>
      <c r="V85" s="4">
        <f t="shared" si="19"/>
        <v>0.54442890442890446</v>
      </c>
      <c r="W85" s="4">
        <v>0.1</v>
      </c>
      <c r="X85" s="4">
        <f t="shared" si="20"/>
        <v>6.8220668220675407E-4</v>
      </c>
      <c r="AC85">
        <v>201.5</v>
      </c>
      <c r="AD85" s="1">
        <f t="shared" si="16"/>
        <v>8.2875754298095529E-4</v>
      </c>
      <c r="AE85" s="1">
        <f t="shared" si="21"/>
        <v>-2.260596530547836E-2</v>
      </c>
      <c r="AF85" s="14"/>
      <c r="AG85" s="14"/>
    </row>
    <row r="86" spans="1:33">
      <c r="B86" s="24" t="s">
        <v>23</v>
      </c>
      <c r="C86" s="27"/>
      <c r="D86" s="2">
        <v>2006</v>
      </c>
      <c r="E86" s="2">
        <v>12</v>
      </c>
      <c r="F86" s="4">
        <v>2.3130000000000002</v>
      </c>
      <c r="G86" s="1">
        <v>2.2839999999999998</v>
      </c>
      <c r="H86" s="1">
        <v>2.3719999999999999</v>
      </c>
      <c r="I86" s="1">
        <v>2.5419999999999998</v>
      </c>
      <c r="J86" s="4">
        <f t="shared" si="14"/>
        <v>2.2875555555555556</v>
      </c>
      <c r="K86" s="4">
        <v>0.2</v>
      </c>
      <c r="L86" s="4">
        <f t="shared" si="17"/>
        <v>0.20222222222222225</v>
      </c>
      <c r="M86" s="4">
        <v>0.184</v>
      </c>
      <c r="N86" s="4">
        <v>0.18</v>
      </c>
      <c r="O86" s="4">
        <v>1.4E-2</v>
      </c>
      <c r="P86" s="3">
        <v>7.2499999999999995E-2</v>
      </c>
      <c r="Q86" s="4">
        <f t="shared" si="18"/>
        <v>0.17183682983682982</v>
      </c>
      <c r="R86" s="4">
        <v>0</v>
      </c>
      <c r="T86" s="4">
        <v>0</v>
      </c>
      <c r="U86" s="4">
        <f t="shared" si="15"/>
        <v>0.36583682983682986</v>
      </c>
      <c r="V86" s="4">
        <f t="shared" si="19"/>
        <v>0.5498368298368298</v>
      </c>
      <c r="W86" s="4">
        <v>0.1</v>
      </c>
      <c r="X86" s="4">
        <f t="shared" si="20"/>
        <v>-9.1701631701632813E-3</v>
      </c>
      <c r="AC86">
        <v>201.8</v>
      </c>
      <c r="AD86" s="1">
        <f t="shared" si="16"/>
        <v>-1.1123526074190232E-2</v>
      </c>
      <c r="AE86" s="1">
        <f t="shared" si="21"/>
        <v>-2.260596530547836E-2</v>
      </c>
      <c r="AF86" s="14"/>
      <c r="AG86" s="14"/>
    </row>
    <row r="87" spans="1:33">
      <c r="A87" s="31" t="s">
        <v>32</v>
      </c>
      <c r="B87" s="24" t="s">
        <v>23</v>
      </c>
      <c r="C87" s="27"/>
      <c r="D87" s="2">
        <v>2007</v>
      </c>
      <c r="E87" s="2">
        <v>1</v>
      </c>
      <c r="F87" s="4">
        <v>2.2400000000000002</v>
      </c>
      <c r="G87" s="1">
        <v>2.1909999999999998</v>
      </c>
      <c r="H87" s="1">
        <v>2.343</v>
      </c>
      <c r="I87" s="1">
        <v>2.5710000000000002</v>
      </c>
      <c r="J87" s="4">
        <f t="shared" si="14"/>
        <v>2.2032222222222222</v>
      </c>
      <c r="K87" s="4">
        <v>0.2</v>
      </c>
      <c r="L87" s="4">
        <f t="shared" si="17"/>
        <v>0.20222222222222225</v>
      </c>
      <c r="M87" s="4">
        <v>0.184</v>
      </c>
      <c r="N87" s="4">
        <v>0.18</v>
      </c>
      <c r="O87" s="4">
        <v>1.4E-2</v>
      </c>
      <c r="P87" s="3">
        <v>7.2499999999999995E-2</v>
      </c>
      <c r="Q87" s="4">
        <f t="shared" si="18"/>
        <v>0.17379720279720282</v>
      </c>
      <c r="R87" s="4">
        <v>0</v>
      </c>
      <c r="T87" s="4">
        <v>0</v>
      </c>
      <c r="U87" s="4">
        <f t="shared" si="15"/>
        <v>0.36779720279720285</v>
      </c>
      <c r="V87" s="4">
        <f t="shared" si="19"/>
        <v>0.55179720279720279</v>
      </c>
      <c r="W87" s="4">
        <v>0.1</v>
      </c>
      <c r="X87" s="4">
        <f t="shared" si="20"/>
        <v>0.10220279720279724</v>
      </c>
      <c r="AC87">
        <v>202.416</v>
      </c>
      <c r="AD87" s="1">
        <f t="shared" si="16"/>
        <v>0.12359602954353374</v>
      </c>
      <c r="AE87" s="1">
        <f>AVERAGE(AD87:AD98)</f>
        <v>1.3027206747581071E-2</v>
      </c>
      <c r="AF87" s="14"/>
      <c r="AG87" s="14"/>
    </row>
    <row r="88" spans="1:33">
      <c r="D88" s="2">
        <v>2007</v>
      </c>
      <c r="E88" s="2">
        <v>2</v>
      </c>
      <c r="F88" s="4">
        <v>2.278</v>
      </c>
      <c r="G88" s="1">
        <v>2.2349999999999999</v>
      </c>
      <c r="H88" s="1">
        <v>2.3690000000000002</v>
      </c>
      <c r="I88" s="1">
        <v>2.6680000000000001</v>
      </c>
      <c r="J88" s="4">
        <f t="shared" si="14"/>
        <v>2.2346666666666666</v>
      </c>
      <c r="K88" s="4">
        <v>0.2</v>
      </c>
      <c r="L88" s="4">
        <f t="shared" si="17"/>
        <v>0.20222222222222225</v>
      </c>
      <c r="M88" s="4">
        <v>0.184</v>
      </c>
      <c r="N88" s="4">
        <v>0.18</v>
      </c>
      <c r="O88" s="4">
        <v>1.4E-2</v>
      </c>
      <c r="P88" s="3">
        <v>7.2499999999999995E-2</v>
      </c>
      <c r="Q88" s="4">
        <f t="shared" si="18"/>
        <v>0.18035431235431237</v>
      </c>
      <c r="R88" s="4">
        <v>0</v>
      </c>
      <c r="T88" s="4">
        <v>0</v>
      </c>
      <c r="U88" s="4">
        <f t="shared" si="15"/>
        <v>0.37435431235431238</v>
      </c>
      <c r="V88" s="4">
        <f t="shared" si="19"/>
        <v>0.55835431235431243</v>
      </c>
      <c r="W88" s="4">
        <v>0.1</v>
      </c>
      <c r="X88" s="4">
        <f t="shared" si="20"/>
        <v>0.16120124320124329</v>
      </c>
      <c r="AC88">
        <v>203.499</v>
      </c>
      <c r="AD88" s="1">
        <f t="shared" si="16"/>
        <v>0.19390664090860171</v>
      </c>
      <c r="AE88" s="1">
        <f>AE87</f>
        <v>1.3027206747581071E-2</v>
      </c>
      <c r="AF88" s="14"/>
      <c r="AG88" s="14"/>
    </row>
    <row r="89" spans="1:33">
      <c r="D89" s="2">
        <v>2007</v>
      </c>
      <c r="E89" s="2">
        <v>3</v>
      </c>
      <c r="F89" s="4">
        <v>2.5630000000000002</v>
      </c>
      <c r="G89" s="1">
        <v>2.5030000000000001</v>
      </c>
      <c r="H89" s="1">
        <v>2.6890000000000001</v>
      </c>
      <c r="I89" s="1">
        <v>3.06</v>
      </c>
      <c r="J89" s="4">
        <f t="shared" si="14"/>
        <v>2.5077777777777777</v>
      </c>
      <c r="K89" s="4">
        <v>0.2</v>
      </c>
      <c r="L89" s="4">
        <f t="shared" si="17"/>
        <v>0.20222222222222225</v>
      </c>
      <c r="M89" s="4">
        <v>0.184</v>
      </c>
      <c r="N89" s="4">
        <v>0.18</v>
      </c>
      <c r="O89" s="4">
        <v>1.4E-2</v>
      </c>
      <c r="P89" s="3">
        <v>7.2499999999999995E-2</v>
      </c>
      <c r="Q89" s="4">
        <f t="shared" si="18"/>
        <v>0.20685314685314685</v>
      </c>
      <c r="R89" s="4">
        <v>0</v>
      </c>
      <c r="T89" s="4">
        <v>0</v>
      </c>
      <c r="U89" s="4">
        <f t="shared" si="15"/>
        <v>0.40085314685314688</v>
      </c>
      <c r="V89" s="4">
        <f t="shared" si="19"/>
        <v>0.58485314685314682</v>
      </c>
      <c r="W89" s="4">
        <v>0.1</v>
      </c>
      <c r="X89" s="4">
        <f t="shared" si="20"/>
        <v>0.25359129759129795</v>
      </c>
      <c r="AC89">
        <v>205.352</v>
      </c>
      <c r="AD89" s="1">
        <f t="shared" si="16"/>
        <v>0.30228874991323901</v>
      </c>
      <c r="AE89" s="1">
        <f t="shared" ref="AE89:AE98" si="22">AE88</f>
        <v>1.3027206747581071E-2</v>
      </c>
      <c r="AF89" s="14"/>
      <c r="AG89" s="14"/>
    </row>
    <row r="90" spans="1:33">
      <c r="D90" s="2">
        <v>2007</v>
      </c>
      <c r="E90" s="2">
        <v>4</v>
      </c>
      <c r="F90" s="4">
        <v>2.8450000000000002</v>
      </c>
      <c r="G90" s="1">
        <v>2.7869999999999999</v>
      </c>
      <c r="H90" s="1">
        <v>2.9649999999999999</v>
      </c>
      <c r="I90" s="1">
        <v>3.2919999999999998</v>
      </c>
      <c r="J90" s="4">
        <f t="shared" si="14"/>
        <v>2.7953333333333332</v>
      </c>
      <c r="K90" s="4">
        <v>0.2</v>
      </c>
      <c r="L90" s="4">
        <f t="shared" si="17"/>
        <v>0.20222222222222225</v>
      </c>
      <c r="M90" s="4">
        <v>0.184</v>
      </c>
      <c r="N90" s="4">
        <v>0.18</v>
      </c>
      <c r="O90" s="4">
        <v>1.4E-2</v>
      </c>
      <c r="P90" s="3">
        <v>7.2499999999999995E-2</v>
      </c>
      <c r="Q90" s="4">
        <f t="shared" si="18"/>
        <v>0.22253613053613053</v>
      </c>
      <c r="R90" s="4">
        <v>0</v>
      </c>
      <c r="T90" s="4">
        <v>0</v>
      </c>
      <c r="U90" s="4">
        <f t="shared" si="15"/>
        <v>0.41653613053613053</v>
      </c>
      <c r="V90" s="4">
        <f t="shared" si="19"/>
        <v>0.60053613053613053</v>
      </c>
      <c r="W90" s="4">
        <v>0.1</v>
      </c>
      <c r="X90" s="4">
        <f t="shared" si="20"/>
        <v>0.18235275835275822</v>
      </c>
      <c r="AC90">
        <v>206.68600000000001</v>
      </c>
      <c r="AD90" s="1">
        <f t="shared" si="16"/>
        <v>0.21596722712780869</v>
      </c>
      <c r="AE90" s="1">
        <f t="shared" si="22"/>
        <v>1.3027206747581071E-2</v>
      </c>
      <c r="AF90" s="14"/>
      <c r="AG90" s="14"/>
    </row>
    <row r="91" spans="1:33">
      <c r="D91" s="2">
        <v>2007</v>
      </c>
      <c r="E91" s="2">
        <v>5</v>
      </c>
      <c r="F91" s="4">
        <v>3.1459999999999999</v>
      </c>
      <c r="G91" s="1">
        <v>3.1190000000000002</v>
      </c>
      <c r="H91" s="1">
        <v>3.202</v>
      </c>
      <c r="I91" s="1">
        <v>3.4390000000000001</v>
      </c>
      <c r="J91" s="4">
        <f t="shared" si="14"/>
        <v>3.1134444444444442</v>
      </c>
      <c r="K91" s="4">
        <v>0.2</v>
      </c>
      <c r="L91" s="4">
        <f t="shared" si="17"/>
        <v>0.20222222222222225</v>
      </c>
      <c r="M91" s="4">
        <v>0.184</v>
      </c>
      <c r="N91" s="4">
        <v>0.18</v>
      </c>
      <c r="O91" s="4">
        <v>1.4E-2</v>
      </c>
      <c r="P91" s="3">
        <v>7.2499999999999995E-2</v>
      </c>
      <c r="Q91" s="4">
        <f t="shared" si="18"/>
        <v>0.23247319347319348</v>
      </c>
      <c r="R91" s="4">
        <v>0</v>
      </c>
      <c r="T91" s="4">
        <v>0</v>
      </c>
      <c r="U91" s="4">
        <f t="shared" si="15"/>
        <v>0.42647319347319346</v>
      </c>
      <c r="V91" s="4">
        <f t="shared" si="19"/>
        <v>0.61047319347319351</v>
      </c>
      <c r="W91" s="4">
        <v>0.1</v>
      </c>
      <c r="X91" s="4">
        <f t="shared" si="20"/>
        <v>1.3045843045844663E-3</v>
      </c>
      <c r="AC91">
        <v>207.94900000000001</v>
      </c>
      <c r="AD91" s="1">
        <f t="shared" si="16"/>
        <v>1.5356841032272968E-3</v>
      </c>
      <c r="AE91" s="1">
        <f t="shared" si="22"/>
        <v>1.3027206747581071E-2</v>
      </c>
      <c r="AF91" s="14"/>
      <c r="AG91" s="14"/>
    </row>
    <row r="92" spans="1:33">
      <c r="A92" s="2">
        <f>A80+1</f>
        <v>2007</v>
      </c>
      <c r="B92" s="2">
        <f>D92</f>
        <v>2007</v>
      </c>
      <c r="D92" s="2">
        <v>2007</v>
      </c>
      <c r="E92" s="2">
        <v>6</v>
      </c>
      <c r="F92" s="4">
        <v>3.056</v>
      </c>
      <c r="G92" s="1">
        <v>3.024</v>
      </c>
      <c r="H92" s="1">
        <v>3.1219999999999999</v>
      </c>
      <c r="I92" s="1">
        <v>3.2810000000000001</v>
      </c>
      <c r="J92" s="4">
        <f t="shared" si="14"/>
        <v>3.0309999999999997</v>
      </c>
      <c r="K92" s="4">
        <v>0.2</v>
      </c>
      <c r="L92" s="4">
        <f t="shared" si="17"/>
        <v>0.20222222222222225</v>
      </c>
      <c r="M92" s="4">
        <v>0.184</v>
      </c>
      <c r="N92" s="4">
        <v>0.18</v>
      </c>
      <c r="O92" s="4">
        <v>1.4E-2</v>
      </c>
      <c r="P92" s="3">
        <v>7.2499999999999995E-2</v>
      </c>
      <c r="Q92" s="4">
        <f t="shared" si="18"/>
        <v>0.22179254079254079</v>
      </c>
      <c r="R92" s="4">
        <v>0</v>
      </c>
      <c r="T92" s="4">
        <v>0</v>
      </c>
      <c r="U92" s="4">
        <f t="shared" si="15"/>
        <v>0.4157925407925408</v>
      </c>
      <c r="V92" s="4">
        <f t="shared" si="19"/>
        <v>0.59979254079254085</v>
      </c>
      <c r="W92" s="4">
        <v>0.1</v>
      </c>
      <c r="X92" s="4">
        <f t="shared" si="20"/>
        <v>-6.357031857031803E-2</v>
      </c>
      <c r="AC92">
        <v>208.352</v>
      </c>
      <c r="AD92" s="1">
        <f t="shared" si="16"/>
        <v>-7.4686703278844788E-2</v>
      </c>
      <c r="AE92" s="1">
        <f t="shared" si="22"/>
        <v>1.3027206747581071E-2</v>
      </c>
      <c r="AF92" s="14"/>
      <c r="AG92" s="14"/>
    </row>
    <row r="93" spans="1:33">
      <c r="D93" s="2">
        <v>2007</v>
      </c>
      <c r="E93" s="2">
        <v>7</v>
      </c>
      <c r="F93" s="4">
        <v>2.9649999999999999</v>
      </c>
      <c r="G93" s="1">
        <v>2.9470000000000001</v>
      </c>
      <c r="H93" s="1">
        <v>3.0009999999999999</v>
      </c>
      <c r="I93" s="1">
        <v>3.1259999999999999</v>
      </c>
      <c r="J93" s="4">
        <f t="shared" si="14"/>
        <v>2.947111111111111</v>
      </c>
      <c r="K93" s="4">
        <v>0.2</v>
      </c>
      <c r="L93" s="4">
        <f t="shared" si="17"/>
        <v>0.20222222222222225</v>
      </c>
      <c r="M93" s="4">
        <v>0.184</v>
      </c>
      <c r="N93" s="4">
        <v>0.18</v>
      </c>
      <c r="O93" s="4">
        <v>1.4E-2</v>
      </c>
      <c r="P93" s="3">
        <v>7.2499999999999995E-2</v>
      </c>
      <c r="Q93" s="4">
        <f t="shared" si="18"/>
        <v>0.21131468531468531</v>
      </c>
      <c r="R93" s="4">
        <v>0</v>
      </c>
      <c r="T93" s="4">
        <v>0</v>
      </c>
      <c r="U93" s="4">
        <f t="shared" si="15"/>
        <v>0.40531468531468529</v>
      </c>
      <c r="V93" s="4">
        <f t="shared" si="19"/>
        <v>0.58931468531468534</v>
      </c>
      <c r="W93" s="4">
        <v>0.1</v>
      </c>
      <c r="X93" s="4">
        <f t="shared" si="20"/>
        <v>-0.12420357420357409</v>
      </c>
      <c r="AC93">
        <v>208.29900000000001</v>
      </c>
      <c r="AD93" s="1">
        <f t="shared" si="16"/>
        <v>-0.14595987553947012</v>
      </c>
      <c r="AE93" s="1">
        <f t="shared" si="22"/>
        <v>1.3027206747581071E-2</v>
      </c>
      <c r="AF93" s="14"/>
      <c r="AG93" s="14"/>
    </row>
    <row r="94" spans="1:33">
      <c r="D94" s="2">
        <v>2007</v>
      </c>
      <c r="E94" s="2">
        <v>8</v>
      </c>
      <c r="F94" s="4">
        <v>2.786</v>
      </c>
      <c r="G94" s="1">
        <v>2.7770000000000001</v>
      </c>
      <c r="H94" s="1">
        <v>2.806</v>
      </c>
      <c r="I94" s="1">
        <v>2.899</v>
      </c>
      <c r="J94" s="4">
        <f t="shared" si="14"/>
        <v>2.7734444444444448</v>
      </c>
      <c r="K94" s="4">
        <v>0.2</v>
      </c>
      <c r="L94" s="4">
        <f t="shared" si="17"/>
        <v>0.20222222222222225</v>
      </c>
      <c r="M94" s="4">
        <v>0.184</v>
      </c>
      <c r="N94" s="4">
        <v>0.18</v>
      </c>
      <c r="O94" s="4">
        <v>1.4E-2</v>
      </c>
      <c r="P94" s="3">
        <v>7.2499999999999995E-2</v>
      </c>
      <c r="Q94" s="4">
        <f t="shared" si="18"/>
        <v>0.19596969696969696</v>
      </c>
      <c r="R94" s="4">
        <v>0</v>
      </c>
      <c r="T94" s="4">
        <v>0</v>
      </c>
      <c r="U94" s="4">
        <f t="shared" si="15"/>
        <v>0.38996969696969697</v>
      </c>
      <c r="V94" s="4">
        <f t="shared" si="19"/>
        <v>0.57396969696969702</v>
      </c>
      <c r="W94" s="4">
        <v>0.1</v>
      </c>
      <c r="X94" s="4">
        <f t="shared" si="20"/>
        <v>-0.16219191919191944</v>
      </c>
      <c r="AC94">
        <v>207.917</v>
      </c>
      <c r="AD94" s="1">
        <f t="shared" si="16"/>
        <v>-0.19095269329257922</v>
      </c>
      <c r="AE94" s="1">
        <f t="shared" si="22"/>
        <v>1.3027206747581071E-2</v>
      </c>
      <c r="AF94" s="14"/>
      <c r="AG94" s="14"/>
    </row>
    <row r="95" spans="1:33">
      <c r="D95" s="2">
        <v>2007</v>
      </c>
      <c r="E95" s="2">
        <v>9</v>
      </c>
      <c r="F95" s="4">
        <v>2.8029999999999999</v>
      </c>
      <c r="G95" s="1">
        <v>2.8170000000000002</v>
      </c>
      <c r="H95" s="1">
        <v>2.7759999999999998</v>
      </c>
      <c r="I95" s="1">
        <v>2.8740000000000001</v>
      </c>
      <c r="J95" s="4">
        <f t="shared" si="14"/>
        <v>2.7951111111111113</v>
      </c>
      <c r="K95" s="4">
        <v>0.2</v>
      </c>
      <c r="L95" s="4">
        <f t="shared" si="17"/>
        <v>0.20222222222222225</v>
      </c>
      <c r="M95" s="4">
        <v>0.184</v>
      </c>
      <c r="N95" s="4">
        <v>0.18</v>
      </c>
      <c r="O95" s="4">
        <v>1.4E-2</v>
      </c>
      <c r="P95" s="3">
        <v>7.2499999999999995E-2</v>
      </c>
      <c r="Q95" s="4">
        <f t="shared" si="18"/>
        <v>0.19427972027972029</v>
      </c>
      <c r="R95" s="4">
        <v>0</v>
      </c>
      <c r="T95" s="4">
        <v>0</v>
      </c>
      <c r="U95" s="4">
        <f t="shared" si="15"/>
        <v>0.3882797202797203</v>
      </c>
      <c r="V95" s="4">
        <f t="shared" si="19"/>
        <v>0.57227972027972029</v>
      </c>
      <c r="W95" s="4">
        <v>0.1</v>
      </c>
      <c r="X95" s="4">
        <f t="shared" si="20"/>
        <v>-0.20716860916860913</v>
      </c>
      <c r="AC95">
        <v>208.49</v>
      </c>
      <c r="AD95" s="1">
        <f t="shared" si="16"/>
        <v>-0.24323456839151589</v>
      </c>
      <c r="AE95" s="1">
        <f t="shared" si="22"/>
        <v>1.3027206747581071E-2</v>
      </c>
      <c r="AF95" s="14"/>
      <c r="AG95" s="14"/>
    </row>
    <row r="96" spans="1:33">
      <c r="D96" s="2">
        <v>2007</v>
      </c>
      <c r="E96" s="2">
        <v>10</v>
      </c>
      <c r="F96" s="4">
        <v>2.8029999999999999</v>
      </c>
      <c r="G96" s="1">
        <v>2.7909999999999999</v>
      </c>
      <c r="H96" s="1">
        <v>2.8279999999999998</v>
      </c>
      <c r="I96" s="1">
        <v>3.0649999999999999</v>
      </c>
      <c r="J96" s="4">
        <f t="shared" si="14"/>
        <v>2.7738888888888891</v>
      </c>
      <c r="K96" s="4">
        <v>0.2</v>
      </c>
      <c r="L96" s="4">
        <f t="shared" si="17"/>
        <v>0.20222222222222225</v>
      </c>
      <c r="M96" s="4">
        <v>0.184</v>
      </c>
      <c r="N96" s="4">
        <v>0.18</v>
      </c>
      <c r="O96" s="4">
        <v>1.4E-2</v>
      </c>
      <c r="P96" s="3">
        <v>7.2499999999999995E-2</v>
      </c>
      <c r="Q96" s="4">
        <f t="shared" si="18"/>
        <v>0.20719114219114218</v>
      </c>
      <c r="R96" s="4">
        <v>0</v>
      </c>
      <c r="T96" s="4">
        <v>0</v>
      </c>
      <c r="U96" s="4">
        <f t="shared" si="15"/>
        <v>0.40119114219114216</v>
      </c>
      <c r="V96" s="4">
        <f t="shared" si="19"/>
        <v>0.58519114219114221</v>
      </c>
      <c r="W96" s="4">
        <v>0.1</v>
      </c>
      <c r="X96" s="4">
        <f t="shared" si="20"/>
        <v>-7.8578088578091787E-3</v>
      </c>
      <c r="AC96">
        <v>208.93600000000001</v>
      </c>
      <c r="AD96" s="1">
        <f t="shared" si="16"/>
        <v>-9.2060803263567682E-3</v>
      </c>
      <c r="AE96" s="1">
        <f t="shared" si="22"/>
        <v>1.3027206747581071E-2</v>
      </c>
      <c r="AF96" s="14"/>
      <c r="AG96" s="14"/>
    </row>
    <row r="97" spans="1:35">
      <c r="D97" s="2">
        <v>2007</v>
      </c>
      <c r="E97" s="2">
        <v>11</v>
      </c>
      <c r="F97" s="4">
        <v>3.08</v>
      </c>
      <c r="G97" s="1">
        <v>3.0640000000000001</v>
      </c>
      <c r="H97" s="1">
        <v>3.1120000000000001</v>
      </c>
      <c r="I97" s="1">
        <v>3.3479999999999999</v>
      </c>
      <c r="J97" s="4">
        <f t="shared" si="14"/>
        <v>3.0502222222222222</v>
      </c>
      <c r="K97" s="4">
        <v>0.2</v>
      </c>
      <c r="L97" s="4">
        <f t="shared" si="17"/>
        <v>0.20222222222222225</v>
      </c>
      <c r="M97" s="4">
        <v>0.184</v>
      </c>
      <c r="N97" s="4">
        <v>0.18</v>
      </c>
      <c r="O97" s="4">
        <v>1.4E-2</v>
      </c>
      <c r="P97" s="3">
        <v>7.2499999999999995E-2</v>
      </c>
      <c r="Q97" s="4">
        <f t="shared" si="18"/>
        <v>0.22632167832167832</v>
      </c>
      <c r="R97" s="4">
        <v>0</v>
      </c>
      <c r="T97" s="4">
        <v>0</v>
      </c>
      <c r="U97" s="4">
        <f t="shared" si="15"/>
        <v>0.42032167832167833</v>
      </c>
      <c r="V97" s="4">
        <f t="shared" si="19"/>
        <v>0.60432167832167827</v>
      </c>
      <c r="W97" s="4">
        <v>0.1</v>
      </c>
      <c r="X97" s="4">
        <f t="shared" si="20"/>
        <v>-2.0321678321678416E-2</v>
      </c>
      <c r="AC97">
        <v>210.17699999999999</v>
      </c>
      <c r="AD97" s="1">
        <f t="shared" si="16"/>
        <v>-2.3667967235474732E-2</v>
      </c>
      <c r="AE97" s="1">
        <f t="shared" si="22"/>
        <v>1.3027206747581071E-2</v>
      </c>
      <c r="AF97" s="14"/>
      <c r="AG97" s="14"/>
    </row>
    <row r="98" spans="1:35">
      <c r="B98" s="24" t="s">
        <v>23</v>
      </c>
      <c r="C98" s="27"/>
      <c r="D98" s="2">
        <v>2007</v>
      </c>
      <c r="E98" s="2">
        <v>12</v>
      </c>
      <c r="F98" s="4">
        <v>3.0179999999999998</v>
      </c>
      <c r="G98" s="1">
        <v>2.984</v>
      </c>
      <c r="H98" s="1">
        <v>3.0920000000000001</v>
      </c>
      <c r="I98" s="1">
        <v>3.3069999999999999</v>
      </c>
      <c r="J98" s="4">
        <f t="shared" si="14"/>
        <v>2.9858888888888884</v>
      </c>
      <c r="K98" s="4">
        <v>0.2</v>
      </c>
      <c r="L98" s="4">
        <f t="shared" si="17"/>
        <v>0.20222222222222225</v>
      </c>
      <c r="M98" s="4">
        <v>0.184</v>
      </c>
      <c r="N98" s="4">
        <v>0.18</v>
      </c>
      <c r="O98" s="4">
        <v>1.4E-2</v>
      </c>
      <c r="P98" s="3">
        <v>7.2499999999999995E-2</v>
      </c>
      <c r="Q98" s="4">
        <f t="shared" si="18"/>
        <v>0.22355011655011656</v>
      </c>
      <c r="R98" s="4">
        <v>0</v>
      </c>
      <c r="T98" s="4">
        <v>0</v>
      </c>
      <c r="U98" s="4">
        <f t="shared" si="15"/>
        <v>0.41755011655011653</v>
      </c>
      <c r="V98" s="4">
        <f t="shared" si="19"/>
        <v>0.60155011655011659</v>
      </c>
      <c r="W98" s="4">
        <v>0.1</v>
      </c>
      <c r="X98" s="4">
        <f t="shared" si="20"/>
        <v>5.7832167832172487E-3</v>
      </c>
      <c r="AC98">
        <v>210.036</v>
      </c>
      <c r="AD98" s="1">
        <f t="shared" si="16"/>
        <v>6.7400374388039072E-3</v>
      </c>
      <c r="AE98" s="1">
        <f t="shared" si="22"/>
        <v>1.3027206747581071E-2</v>
      </c>
      <c r="AF98" s="14"/>
      <c r="AG98" s="14"/>
    </row>
    <row r="99" spans="1:35">
      <c r="A99" s="31" t="s">
        <v>32</v>
      </c>
      <c r="B99" s="24" t="s">
        <v>23</v>
      </c>
      <c r="C99" s="27"/>
      <c r="D99" s="2">
        <v>2008</v>
      </c>
      <c r="E99" s="2">
        <v>1</v>
      </c>
      <c r="F99" s="4">
        <v>3.0430000000000001</v>
      </c>
      <c r="G99" s="1">
        <v>3.0179999999999998</v>
      </c>
      <c r="H99" s="1">
        <v>3.0939999999999999</v>
      </c>
      <c r="I99" s="1">
        <v>3.2480000000000002</v>
      </c>
      <c r="J99" s="4">
        <f t="shared" si="14"/>
        <v>3.0202222222222219</v>
      </c>
      <c r="K99" s="4">
        <v>0.2</v>
      </c>
      <c r="L99" s="4">
        <f t="shared" si="17"/>
        <v>0.20222222222222225</v>
      </c>
      <c r="M99" s="4">
        <v>0.184</v>
      </c>
      <c r="N99" s="4">
        <v>0.18</v>
      </c>
      <c r="O99" s="4">
        <v>1.4E-2</v>
      </c>
      <c r="P99" s="3">
        <v>7.2499999999999995E-2</v>
      </c>
      <c r="Q99" s="4">
        <f t="shared" si="18"/>
        <v>0.21956177156177159</v>
      </c>
      <c r="R99" s="4">
        <v>0</v>
      </c>
      <c r="T99" s="4">
        <v>0</v>
      </c>
      <c r="U99" s="4">
        <f t="shared" si="15"/>
        <v>0.4135617715617716</v>
      </c>
      <c r="V99" s="4">
        <f t="shared" si="19"/>
        <v>0.59756177156177159</v>
      </c>
      <c r="W99" s="4">
        <v>0.1</v>
      </c>
      <c r="X99" s="4">
        <f t="shared" si="20"/>
        <v>-8.3561771561770914E-2</v>
      </c>
      <c r="Z99" s="12">
        <v>1234472901</v>
      </c>
      <c r="AA99" s="30">
        <f>Z99/(1000000*31)</f>
        <v>39.821706483870969</v>
      </c>
      <c r="AB99" s="21">
        <f>X99*Z99</f>
        <v>-103154742.55255865</v>
      </c>
      <c r="AC99">
        <v>211.08</v>
      </c>
      <c r="AD99" s="1">
        <f t="shared" ref="AD99:AD130" si="23">X99*($AC$213/AC99)</f>
        <v>-9.6905210410837855E-2</v>
      </c>
      <c r="AE99" s="1">
        <f>AVERAGE(AD99:AD110)</f>
        <v>-3.5559197175230657E-2</v>
      </c>
      <c r="AF99" s="14">
        <f t="shared" ref="AF99:AF130" si="24">AB99*($AC$213/AC99)/1000000</f>
        <v>-119.62685621788241</v>
      </c>
      <c r="AG99" s="1">
        <f>AF99/31</f>
        <v>-3.8589308457381422</v>
      </c>
      <c r="AH99" s="15">
        <f>AF99</f>
        <v>-119.62685621788241</v>
      </c>
      <c r="AI99" s="4">
        <f>AH99/1000</f>
        <v>-0.11962685621788241</v>
      </c>
    </row>
    <row r="100" spans="1:35">
      <c r="D100" s="2">
        <v>2008</v>
      </c>
      <c r="E100" s="2">
        <v>2</v>
      </c>
      <c r="F100" s="4">
        <v>3.028</v>
      </c>
      <c r="G100" s="1">
        <v>3.016</v>
      </c>
      <c r="H100" s="1">
        <v>3.0510000000000002</v>
      </c>
      <c r="I100" s="1">
        <v>3.1840000000000002</v>
      </c>
      <c r="J100" s="4">
        <f t="shared" si="14"/>
        <v>3.0106666666666664</v>
      </c>
      <c r="K100" s="4">
        <v>0.2</v>
      </c>
      <c r="L100" s="4">
        <f t="shared" si="17"/>
        <v>0.20222222222222225</v>
      </c>
      <c r="M100" s="4">
        <v>0.184</v>
      </c>
      <c r="N100" s="4">
        <v>0.18</v>
      </c>
      <c r="O100" s="4">
        <v>1.4E-2</v>
      </c>
      <c r="P100" s="3">
        <v>7.2499999999999995E-2</v>
      </c>
      <c r="Q100" s="4">
        <f t="shared" si="18"/>
        <v>0.21523543123543126</v>
      </c>
      <c r="R100" s="4">
        <v>0</v>
      </c>
      <c r="T100" s="4">
        <v>0</v>
      </c>
      <c r="U100" s="4">
        <f t="shared" si="15"/>
        <v>0.40923543123543127</v>
      </c>
      <c r="V100" s="4">
        <f t="shared" si="19"/>
        <v>0.59323543123543132</v>
      </c>
      <c r="W100" s="4">
        <v>0.1</v>
      </c>
      <c r="X100" s="4">
        <f t="shared" si="20"/>
        <v>-0.13367987567987516</v>
      </c>
      <c r="Z100" s="12">
        <v>1282275797</v>
      </c>
      <c r="AA100" s="30">
        <f>Z100/(1000000*29)</f>
        <v>44.216406793103445</v>
      </c>
      <c r="AB100" s="21">
        <f t="shared" ref="AB100:AB163" si="25">X100*Z100</f>
        <v>-171414469.13027284</v>
      </c>
      <c r="AC100">
        <v>211.69300000000001</v>
      </c>
      <c r="AD100" s="1">
        <f t="shared" si="23"/>
        <v>-0.15457744019959999</v>
      </c>
      <c r="AE100" s="1">
        <f>AE99</f>
        <v>-3.5559197175230657E-2</v>
      </c>
      <c r="AF100" s="14">
        <f t="shared" si="24"/>
        <v>-198.21091033016191</v>
      </c>
      <c r="AG100" s="1">
        <f>AF100/29</f>
        <v>-6.8348589769021348</v>
      </c>
      <c r="AH100" s="15">
        <f>AH99+AF100</f>
        <v>-317.83776654804433</v>
      </c>
      <c r="AI100" s="4">
        <f t="shared" ref="AI100:AI163" si="26">AH100/1000</f>
        <v>-0.31783776654804435</v>
      </c>
    </row>
    <row r="101" spans="1:35">
      <c r="D101" s="2">
        <v>2008</v>
      </c>
      <c r="E101" s="2">
        <v>3</v>
      </c>
      <c r="F101" s="4">
        <v>3.2440000000000002</v>
      </c>
      <c r="G101" s="1">
        <v>3.2149999999999999</v>
      </c>
      <c r="H101" s="1">
        <v>3.3039999999999998</v>
      </c>
      <c r="I101" s="1">
        <v>3.5619999999999998</v>
      </c>
      <c r="J101" s="4">
        <f t="shared" si="14"/>
        <v>3.2086666666666668</v>
      </c>
      <c r="K101" s="4">
        <v>0.2</v>
      </c>
      <c r="L101" s="4">
        <f t="shared" si="17"/>
        <v>0.20222222222222225</v>
      </c>
      <c r="M101" s="4">
        <v>0.184</v>
      </c>
      <c r="N101" s="4">
        <v>0.18</v>
      </c>
      <c r="O101" s="4">
        <v>1.4E-2</v>
      </c>
      <c r="P101" s="3">
        <v>7.2499999999999995E-2</v>
      </c>
      <c r="Q101" s="4">
        <f t="shared" si="18"/>
        <v>0.24078787878787877</v>
      </c>
      <c r="R101" s="4">
        <v>0</v>
      </c>
      <c r="T101" s="4">
        <v>0</v>
      </c>
      <c r="U101" s="4">
        <f t="shared" si="15"/>
        <v>0.43478787878787878</v>
      </c>
      <c r="V101" s="4">
        <f t="shared" si="19"/>
        <v>0.61878787878787878</v>
      </c>
      <c r="W101" s="4">
        <v>0.1</v>
      </c>
      <c r="X101" s="4">
        <f t="shared" si="20"/>
        <v>2.0767676767676324E-2</v>
      </c>
      <c r="Z101" s="13">
        <v>1309507897</v>
      </c>
      <c r="AA101" s="30">
        <f t="shared" ref="AA101:AA110" si="27">Z101/(1000000*31)</f>
        <v>42.242190225806453</v>
      </c>
      <c r="AB101" s="21">
        <f t="shared" si="25"/>
        <v>27195436.72961558</v>
      </c>
      <c r="AC101">
        <v>213.52799999999999</v>
      </c>
      <c r="AD101" s="1">
        <f t="shared" si="23"/>
        <v>2.3807821574933576E-2</v>
      </c>
      <c r="AE101" s="1">
        <f t="shared" ref="AE101:AE110" si="28">AE100</f>
        <v>-3.5559197175230657E-2</v>
      </c>
      <c r="AF101" s="14">
        <f t="shared" si="24"/>
        <v>31.176530362742493</v>
      </c>
      <c r="AG101" s="1">
        <f t="shared" ref="AG101:AG110" si="29">AF101/31</f>
        <v>1.005694527830403</v>
      </c>
      <c r="AH101" s="15">
        <f t="shared" ref="AH101:AH164" si="30">AH100+AF101</f>
        <v>-286.66123618530185</v>
      </c>
      <c r="AI101" s="4">
        <f t="shared" si="26"/>
        <v>-0.28666123618530187</v>
      </c>
    </row>
    <row r="102" spans="1:35">
      <c r="D102" s="2">
        <v>2008</v>
      </c>
      <c r="E102" s="2">
        <v>4</v>
      </c>
      <c r="F102" s="4">
        <v>3.4580000000000002</v>
      </c>
      <c r="G102" s="1">
        <v>3.4209999999999998</v>
      </c>
      <c r="H102" s="1">
        <v>3.5369999999999999</v>
      </c>
      <c r="I102" s="1">
        <v>3.7989999999999999</v>
      </c>
      <c r="J102" s="4">
        <f t="shared" si="14"/>
        <v>3.4201111111111109</v>
      </c>
      <c r="K102" s="4">
        <v>0.2</v>
      </c>
      <c r="L102" s="4">
        <f t="shared" si="17"/>
        <v>0.20222222222222225</v>
      </c>
      <c r="M102" s="4">
        <v>0.184</v>
      </c>
      <c r="N102" s="4">
        <v>0.18</v>
      </c>
      <c r="O102" s="4">
        <v>1.4E-2</v>
      </c>
      <c r="P102" s="3">
        <v>7.2499999999999995E-2</v>
      </c>
      <c r="Q102" s="4">
        <f t="shared" si="18"/>
        <v>0.25680885780885782</v>
      </c>
      <c r="R102" s="4">
        <v>0</v>
      </c>
      <c r="T102" s="4">
        <v>0</v>
      </c>
      <c r="U102" s="4">
        <f t="shared" si="15"/>
        <v>0.45080885780885782</v>
      </c>
      <c r="V102" s="4">
        <f t="shared" si="19"/>
        <v>0.63480885780885776</v>
      </c>
      <c r="W102" s="4">
        <v>0.1</v>
      </c>
      <c r="X102" s="4">
        <f t="shared" si="20"/>
        <v>3.0302253302253668E-2</v>
      </c>
      <c r="Z102" s="12">
        <v>1257478243</v>
      </c>
      <c r="AA102" s="30">
        <f>Z102/(1000000*30)</f>
        <v>41.91594143333333</v>
      </c>
      <c r="AB102" s="21">
        <f t="shared" si="25"/>
        <v>38104424.241458893</v>
      </c>
      <c r="AC102">
        <v>214.82300000000001</v>
      </c>
      <c r="AD102" s="1">
        <f t="shared" si="23"/>
        <v>3.4528739366108223E-2</v>
      </c>
      <c r="AE102" s="1">
        <f t="shared" si="28"/>
        <v>-3.5559197175230657E-2</v>
      </c>
      <c r="AF102" s="14">
        <f t="shared" si="24"/>
        <v>43.419138511098708</v>
      </c>
      <c r="AG102" s="1">
        <f>AF102/30</f>
        <v>1.4473046170366237</v>
      </c>
      <c r="AH102" s="15">
        <f t="shared" si="30"/>
        <v>-243.24209767420314</v>
      </c>
      <c r="AI102" s="4">
        <f t="shared" si="26"/>
        <v>-0.24324209767420313</v>
      </c>
    </row>
    <row r="103" spans="1:35">
      <c r="D103" s="2">
        <v>2008</v>
      </c>
      <c r="E103" s="2">
        <v>5</v>
      </c>
      <c r="F103" s="4">
        <v>3.766</v>
      </c>
      <c r="G103" s="1">
        <v>3.7349999999999999</v>
      </c>
      <c r="H103" s="1">
        <v>3.83</v>
      </c>
      <c r="I103" s="1">
        <v>3.968</v>
      </c>
      <c r="J103" s="4">
        <f t="shared" si="14"/>
        <v>3.7435555555555555</v>
      </c>
      <c r="K103" s="4">
        <v>0.2</v>
      </c>
      <c r="L103" s="4">
        <f t="shared" si="17"/>
        <v>0.20222222222222225</v>
      </c>
      <c r="M103" s="4">
        <v>0.184</v>
      </c>
      <c r="N103" s="4">
        <v>0.18</v>
      </c>
      <c r="O103" s="4">
        <v>1.4E-2</v>
      </c>
      <c r="P103" s="3">
        <v>7.2499999999999995E-2</v>
      </c>
      <c r="Q103" s="4">
        <f t="shared" si="18"/>
        <v>0.26823310023310021</v>
      </c>
      <c r="R103" s="4">
        <v>0</v>
      </c>
      <c r="T103" s="4">
        <v>0</v>
      </c>
      <c r="U103" s="4">
        <f t="shared" si="15"/>
        <v>0.46223310023310021</v>
      </c>
      <c r="V103" s="4">
        <f t="shared" si="19"/>
        <v>0.64623310023310021</v>
      </c>
      <c r="W103" s="4">
        <v>0.1</v>
      </c>
      <c r="X103" s="4">
        <f t="shared" si="20"/>
        <v>-0.13556643356643372</v>
      </c>
      <c r="Z103" s="12">
        <v>1283632210</v>
      </c>
      <c r="AA103" s="30">
        <f t="shared" si="27"/>
        <v>41.407490645161289</v>
      </c>
      <c r="AB103" s="21">
        <f t="shared" si="25"/>
        <v>-174017440.72069949</v>
      </c>
      <c r="AC103">
        <v>216.63200000000001</v>
      </c>
      <c r="AD103" s="1">
        <f t="shared" si="23"/>
        <v>-0.15318496347258506</v>
      </c>
      <c r="AE103" s="1">
        <f t="shared" si="28"/>
        <v>-3.5559197175230657E-2</v>
      </c>
      <c r="AF103" s="14">
        <f t="shared" si="24"/>
        <v>-196.63315320108364</v>
      </c>
      <c r="AG103" s="1">
        <f t="shared" si="29"/>
        <v>-6.34300494197044</v>
      </c>
      <c r="AH103" s="15">
        <f t="shared" si="30"/>
        <v>-439.87525087528678</v>
      </c>
      <c r="AI103" s="4">
        <f t="shared" si="26"/>
        <v>-0.43987525087528678</v>
      </c>
    </row>
    <row r="104" spans="1:35">
      <c r="A104" s="2">
        <f>A92+1</f>
        <v>2008</v>
      </c>
      <c r="B104" s="2">
        <f>D104</f>
        <v>2008</v>
      </c>
      <c r="D104" s="2">
        <v>2008</v>
      </c>
      <c r="E104" s="2">
        <v>6</v>
      </c>
      <c r="F104" s="4">
        <v>4.0540000000000003</v>
      </c>
      <c r="G104" s="1">
        <v>3.9889999999999999</v>
      </c>
      <c r="H104" s="1">
        <v>4.1900000000000004</v>
      </c>
      <c r="I104" s="1">
        <v>4.484</v>
      </c>
      <c r="J104" s="4">
        <f t="shared" si="14"/>
        <v>4.0062222222222221</v>
      </c>
      <c r="K104" s="4">
        <v>0.2</v>
      </c>
      <c r="L104" s="4">
        <f t="shared" si="17"/>
        <v>0.20222222222222225</v>
      </c>
      <c r="M104" s="4">
        <v>0.184</v>
      </c>
      <c r="N104" s="4">
        <v>0.18</v>
      </c>
      <c r="O104" s="4">
        <v>1.4E-2</v>
      </c>
      <c r="P104" s="3">
        <v>7.2499999999999995E-2</v>
      </c>
      <c r="Q104" s="4">
        <f t="shared" si="18"/>
        <v>0.3031142191142191</v>
      </c>
      <c r="R104" s="4">
        <v>0</v>
      </c>
      <c r="T104" s="4">
        <v>0</v>
      </c>
      <c r="U104" s="4">
        <f t="shared" si="15"/>
        <v>0.4971142191142191</v>
      </c>
      <c r="V104" s="4">
        <f t="shared" si="19"/>
        <v>0.6811142191142191</v>
      </c>
      <c r="W104" s="4">
        <v>0.1</v>
      </c>
      <c r="X104" s="4">
        <f t="shared" si="20"/>
        <v>8.2885780885781024E-2</v>
      </c>
      <c r="Z104" s="13">
        <v>1214526818</v>
      </c>
      <c r="AA104" s="30">
        <f>Z104/(1000000*30)</f>
        <v>40.484227266666664</v>
      </c>
      <c r="AB104" s="21">
        <f t="shared" si="25"/>
        <v>100667003.71665286</v>
      </c>
      <c r="AC104">
        <v>218.815</v>
      </c>
      <c r="AD104" s="1">
        <f t="shared" si="23"/>
        <v>9.2723436509868126E-2</v>
      </c>
      <c r="AE104" s="1">
        <f t="shared" si="28"/>
        <v>-3.5559197175230657E-2</v>
      </c>
      <c r="AF104" s="14">
        <f t="shared" si="24"/>
        <v>112.61510029835516</v>
      </c>
      <c r="AG104" s="1">
        <f>AF104/30</f>
        <v>3.7538366766118387</v>
      </c>
      <c r="AH104" s="15">
        <f t="shared" si="30"/>
        <v>-327.26015057693161</v>
      </c>
      <c r="AI104" s="4">
        <f t="shared" si="26"/>
        <v>-0.32726015057693159</v>
      </c>
    </row>
    <row r="105" spans="1:35">
      <c r="D105" s="2">
        <v>2008</v>
      </c>
      <c r="E105" s="2">
        <v>7</v>
      </c>
      <c r="F105" s="4">
        <v>4.0620000000000003</v>
      </c>
      <c r="G105" s="1">
        <v>4.0019999999999998</v>
      </c>
      <c r="H105" s="1">
        <v>4.1870000000000003</v>
      </c>
      <c r="I105" s="1">
        <v>4.4619999999999997</v>
      </c>
      <c r="J105" s="4">
        <f t="shared" si="14"/>
        <v>4.017555555555556</v>
      </c>
      <c r="K105" s="4">
        <v>0.2</v>
      </c>
      <c r="L105" s="4">
        <f t="shared" si="17"/>
        <v>0.20222222222222225</v>
      </c>
      <c r="M105" s="4">
        <v>0.184</v>
      </c>
      <c r="N105" s="4">
        <v>0.18</v>
      </c>
      <c r="O105" s="4">
        <v>1.4E-2</v>
      </c>
      <c r="P105" s="3">
        <v>7.2499999999999995E-2</v>
      </c>
      <c r="Q105" s="4">
        <f t="shared" si="18"/>
        <v>0.30162703962703963</v>
      </c>
      <c r="R105" s="4">
        <v>0</v>
      </c>
      <c r="T105" s="4">
        <v>0</v>
      </c>
      <c r="U105" s="4">
        <f t="shared" si="15"/>
        <v>0.49562703962703963</v>
      </c>
      <c r="V105" s="4">
        <f t="shared" si="19"/>
        <v>0.67962703962703963</v>
      </c>
      <c r="W105" s="4">
        <v>0.1</v>
      </c>
      <c r="X105" s="4">
        <f t="shared" si="20"/>
        <v>5.1039627039626279E-2</v>
      </c>
      <c r="Z105" s="12">
        <v>1257415374</v>
      </c>
      <c r="AA105" s="30">
        <f t="shared" si="27"/>
        <v>40.561786258064515</v>
      </c>
      <c r="AB105" s="21">
        <f t="shared" si="25"/>
        <v>64178011.722852193</v>
      </c>
      <c r="AC105">
        <v>219.964</v>
      </c>
      <c r="AD105" s="1">
        <f t="shared" si="23"/>
        <v>5.6799231440244576E-2</v>
      </c>
      <c r="AE105" s="1">
        <f t="shared" si="28"/>
        <v>-3.5559197175230657E-2</v>
      </c>
      <c r="AF105" s="14">
        <f t="shared" si="24"/>
        <v>71.420226844347695</v>
      </c>
      <c r="AG105" s="1">
        <f t="shared" si="29"/>
        <v>2.3038782853015385</v>
      </c>
      <c r="AH105" s="15">
        <f t="shared" si="30"/>
        <v>-255.83992373258391</v>
      </c>
      <c r="AI105" s="4">
        <f t="shared" si="26"/>
        <v>-0.25583992373258391</v>
      </c>
    </row>
    <row r="106" spans="1:35">
      <c r="D106" s="2">
        <v>2008</v>
      </c>
      <c r="E106" s="2">
        <v>8</v>
      </c>
      <c r="F106" s="4">
        <v>3.7789999999999999</v>
      </c>
      <c r="G106" s="1">
        <v>3.74</v>
      </c>
      <c r="H106" s="1">
        <v>3.86</v>
      </c>
      <c r="I106" s="1">
        <v>4.0789999999999997</v>
      </c>
      <c r="J106" s="4">
        <f t="shared" si="14"/>
        <v>3.7456666666666663</v>
      </c>
      <c r="K106" s="4">
        <v>0.2</v>
      </c>
      <c r="L106" s="4">
        <f t="shared" si="17"/>
        <v>0.20222222222222225</v>
      </c>
      <c r="M106" s="4">
        <v>0.184</v>
      </c>
      <c r="N106" s="4">
        <v>0.18</v>
      </c>
      <c r="O106" s="4">
        <v>1.4E-2</v>
      </c>
      <c r="P106" s="3">
        <v>7.2499999999999995E-2</v>
      </c>
      <c r="Q106" s="4">
        <f t="shared" si="18"/>
        <v>0.27573659673659673</v>
      </c>
      <c r="R106" s="4">
        <v>0</v>
      </c>
      <c r="T106" s="4">
        <v>0</v>
      </c>
      <c r="U106" s="4">
        <f t="shared" si="15"/>
        <v>0.46973659673659673</v>
      </c>
      <c r="V106" s="4">
        <f t="shared" si="19"/>
        <v>0.65373659673659668</v>
      </c>
      <c r="W106" s="4">
        <v>0.1</v>
      </c>
      <c r="X106" s="4">
        <f t="shared" si="20"/>
        <v>-3.4181041181041039E-2</v>
      </c>
      <c r="Z106" s="12">
        <v>1259535970</v>
      </c>
      <c r="AA106" s="30">
        <f t="shared" si="27"/>
        <v>40.630192580645158</v>
      </c>
      <c r="AB106" s="21">
        <f t="shared" si="25"/>
        <v>-43052250.85957247</v>
      </c>
      <c r="AC106">
        <v>219.08600000000001</v>
      </c>
      <c r="AD106" s="1">
        <f t="shared" si="23"/>
        <v>-3.8190666434835228E-2</v>
      </c>
      <c r="AE106" s="1">
        <f t="shared" si="28"/>
        <v>-3.5559197175230657E-2</v>
      </c>
      <c r="AF106" s="14">
        <f t="shared" si="24"/>
        <v>-48.102518092946632</v>
      </c>
      <c r="AG106" s="1">
        <f t="shared" si="29"/>
        <v>-1.5516941320305364</v>
      </c>
      <c r="AH106" s="15">
        <f t="shared" si="30"/>
        <v>-303.94244182553052</v>
      </c>
      <c r="AI106" s="4">
        <f t="shared" si="26"/>
        <v>-0.30394244182553054</v>
      </c>
    </row>
    <row r="107" spans="1:35">
      <c r="D107" s="2">
        <v>2008</v>
      </c>
      <c r="E107" s="2">
        <v>9</v>
      </c>
      <c r="F107" s="4">
        <v>3.7029999999999998</v>
      </c>
      <c r="G107" s="1">
        <v>3.7090000000000001</v>
      </c>
      <c r="H107" s="1">
        <v>3.6869999999999998</v>
      </c>
      <c r="I107" s="1">
        <v>3.7930000000000001</v>
      </c>
      <c r="J107" s="4">
        <f t="shared" si="14"/>
        <v>3.6929999999999996</v>
      </c>
      <c r="K107" s="4">
        <v>0.2</v>
      </c>
      <c r="L107" s="4">
        <f t="shared" si="17"/>
        <v>0.20222222222222225</v>
      </c>
      <c r="M107" s="4">
        <v>0.184</v>
      </c>
      <c r="N107" s="4">
        <v>0.18</v>
      </c>
      <c r="O107" s="4">
        <v>1.4E-2</v>
      </c>
      <c r="P107" s="3">
        <v>7.2499999999999995E-2</v>
      </c>
      <c r="Q107" s="4">
        <f t="shared" si="18"/>
        <v>0.25640326340326342</v>
      </c>
      <c r="R107" s="4">
        <v>0</v>
      </c>
      <c r="T107" s="4">
        <v>0</v>
      </c>
      <c r="U107" s="4">
        <f t="shared" si="15"/>
        <v>0.45040326340326342</v>
      </c>
      <c r="V107" s="4">
        <f t="shared" si="19"/>
        <v>0.63440326340326347</v>
      </c>
      <c r="W107" s="4">
        <v>0.1</v>
      </c>
      <c r="X107" s="4">
        <f t="shared" si="20"/>
        <v>-0.24818104118104056</v>
      </c>
      <c r="Z107" s="13">
        <v>1218721221</v>
      </c>
      <c r="AA107" s="30">
        <f>Z107/(1000000*30)</f>
        <v>40.624040700000002</v>
      </c>
      <c r="AB107" s="21">
        <f t="shared" si="25"/>
        <v>-302463501.53720903</v>
      </c>
      <c r="AC107">
        <v>218.78299999999999</v>
      </c>
      <c r="AD107" s="1">
        <f t="shared" si="23"/>
        <v>-0.27767808443316983</v>
      </c>
      <c r="AE107" s="1">
        <f t="shared" si="28"/>
        <v>-3.5559197175230657E-2</v>
      </c>
      <c r="AF107" s="14">
        <f t="shared" si="24"/>
        <v>-338.41217410533386</v>
      </c>
      <c r="AG107" s="1">
        <f>AF107/30</f>
        <v>-11.280405803511128</v>
      </c>
      <c r="AH107" s="15">
        <f t="shared" si="30"/>
        <v>-642.35461593086438</v>
      </c>
      <c r="AI107" s="4">
        <f t="shared" si="26"/>
        <v>-0.6423546159308644</v>
      </c>
    </row>
    <row r="108" spans="1:35">
      <c r="D108" s="2">
        <v>2008</v>
      </c>
      <c r="E108" s="2">
        <v>10</v>
      </c>
      <c r="F108" s="4">
        <v>3.0510000000000002</v>
      </c>
      <c r="G108" s="1">
        <v>3.01</v>
      </c>
      <c r="H108" s="1">
        <v>3.14</v>
      </c>
      <c r="I108" s="1">
        <v>3.3889999999999998</v>
      </c>
      <c r="J108" s="4">
        <f t="shared" si="14"/>
        <v>3.0134444444444446</v>
      </c>
      <c r="K108" s="4">
        <v>0.2</v>
      </c>
      <c r="L108" s="4">
        <f t="shared" si="17"/>
        <v>0.20222222222222225</v>
      </c>
      <c r="M108" s="4">
        <v>0.184</v>
      </c>
      <c r="N108" s="4">
        <v>0.18</v>
      </c>
      <c r="O108" s="4">
        <v>1.4E-2</v>
      </c>
      <c r="P108" s="3">
        <v>7.2499999999999995E-2</v>
      </c>
      <c r="Q108" s="4">
        <f t="shared" si="18"/>
        <v>0.22909324009324009</v>
      </c>
      <c r="R108" s="4">
        <v>0</v>
      </c>
      <c r="T108" s="4">
        <v>0</v>
      </c>
      <c r="U108" s="4">
        <f t="shared" si="15"/>
        <v>0.42309324009324012</v>
      </c>
      <c r="V108" s="4">
        <f t="shared" si="19"/>
        <v>0.60709324009324006</v>
      </c>
      <c r="W108" s="4">
        <v>0.1</v>
      </c>
      <c r="X108" s="4">
        <f t="shared" si="20"/>
        <v>5.4684537684537293E-2</v>
      </c>
      <c r="Z108" s="12">
        <v>1251514350</v>
      </c>
      <c r="AA108" s="30">
        <f t="shared" si="27"/>
        <v>40.37143064516129</v>
      </c>
      <c r="AB108" s="21">
        <f t="shared" si="25"/>
        <v>68438483.635314196</v>
      </c>
      <c r="AC108">
        <v>216.57300000000001</v>
      </c>
      <c r="AD108" s="1">
        <f t="shared" si="23"/>
        <v>6.1808301319403361E-2</v>
      </c>
      <c r="AE108" s="1">
        <f t="shared" si="28"/>
        <v>-3.5559197175230657E-2</v>
      </c>
      <c r="AF108" s="14">
        <f t="shared" si="24"/>
        <v>77.353976050357232</v>
      </c>
      <c r="AG108" s="1">
        <f t="shared" si="29"/>
        <v>2.4952895500115235</v>
      </c>
      <c r="AH108" s="15">
        <f t="shared" si="30"/>
        <v>-565.00063988050715</v>
      </c>
      <c r="AI108" s="4">
        <f t="shared" si="26"/>
        <v>-0.56500063988050719</v>
      </c>
    </row>
    <row r="109" spans="1:35">
      <c r="D109" s="2">
        <v>2008</v>
      </c>
      <c r="E109" s="2">
        <v>11</v>
      </c>
      <c r="F109" s="4">
        <v>2.1469999999999998</v>
      </c>
      <c r="G109" s="1">
        <v>2.0990000000000002</v>
      </c>
      <c r="H109" s="1">
        <v>2.2480000000000002</v>
      </c>
      <c r="I109" s="1">
        <v>2.456</v>
      </c>
      <c r="J109" s="4">
        <f t="shared" si="14"/>
        <v>2.1126666666666662</v>
      </c>
      <c r="K109" s="4">
        <v>0.2</v>
      </c>
      <c r="L109" s="4">
        <f t="shared" si="17"/>
        <v>0.20222222222222225</v>
      </c>
      <c r="M109" s="4">
        <v>0.184</v>
      </c>
      <c r="N109" s="4">
        <v>0.18</v>
      </c>
      <c r="O109" s="4">
        <v>1.4E-2</v>
      </c>
      <c r="P109" s="3">
        <v>7.2499999999999995E-2</v>
      </c>
      <c r="Q109" s="4">
        <f t="shared" si="18"/>
        <v>0.16602331002331003</v>
      </c>
      <c r="R109" s="4">
        <v>0</v>
      </c>
      <c r="T109" s="4">
        <v>0</v>
      </c>
      <c r="U109" s="4">
        <f t="shared" si="15"/>
        <v>0.36002331002331001</v>
      </c>
      <c r="V109" s="4">
        <f t="shared" si="19"/>
        <v>0.54402331002331006</v>
      </c>
      <c r="W109" s="4">
        <v>0.1</v>
      </c>
      <c r="X109" s="4">
        <f t="shared" si="20"/>
        <v>8.553224553224581E-2</v>
      </c>
      <c r="Z109" s="12">
        <v>1197991322</v>
      </c>
      <c r="AA109" s="30">
        <f>Z109/(1000000*30)</f>
        <v>39.933044066666668</v>
      </c>
      <c r="AB109" s="21">
        <f t="shared" si="25"/>
        <v>102466887.89880376</v>
      </c>
      <c r="AC109">
        <v>212.42500000000001</v>
      </c>
      <c r="AD109" s="1">
        <f t="shared" si="23"/>
        <v>9.8562298481140731E-2</v>
      </c>
      <c r="AE109" s="1">
        <f t="shared" si="28"/>
        <v>-3.5559197175230657E-2</v>
      </c>
      <c r="AF109" s="14">
        <f t="shared" si="24"/>
        <v>118.07677825678039</v>
      </c>
      <c r="AG109" s="1">
        <f>AF109/30</f>
        <v>3.9358926085593464</v>
      </c>
      <c r="AH109" s="15">
        <f t="shared" si="30"/>
        <v>-446.92386162372679</v>
      </c>
      <c r="AI109" s="4">
        <f t="shared" si="26"/>
        <v>-0.44692386162372677</v>
      </c>
    </row>
    <row r="110" spans="1:35">
      <c r="B110" s="24" t="s">
        <v>23</v>
      </c>
      <c r="C110" s="27"/>
      <c r="D110" s="2">
        <v>2008</v>
      </c>
      <c r="E110" s="2">
        <v>12</v>
      </c>
      <c r="F110" s="4">
        <v>1.6870000000000001</v>
      </c>
      <c r="G110" s="1">
        <v>1.669</v>
      </c>
      <c r="H110" s="1">
        <v>1.726</v>
      </c>
      <c r="I110" s="1">
        <v>1.823</v>
      </c>
      <c r="J110" s="4">
        <f t="shared" si="14"/>
        <v>1.671888888888889</v>
      </c>
      <c r="K110" s="4">
        <v>0.2</v>
      </c>
      <c r="L110" s="4">
        <f t="shared" si="17"/>
        <v>0.20222222222222225</v>
      </c>
      <c r="M110" s="4">
        <v>0.184</v>
      </c>
      <c r="N110" s="4">
        <v>0.18</v>
      </c>
      <c r="O110" s="4">
        <v>1.4E-2</v>
      </c>
      <c r="P110" s="3">
        <v>7.2499999999999995E-2</v>
      </c>
      <c r="Q110" s="4">
        <f t="shared" si="18"/>
        <v>0.12323310023310023</v>
      </c>
      <c r="R110" s="4">
        <v>0</v>
      </c>
      <c r="T110" s="4">
        <v>0</v>
      </c>
      <c r="U110" s="4">
        <f t="shared" si="15"/>
        <v>0.31723310023310025</v>
      </c>
      <c r="V110" s="4">
        <f t="shared" si="19"/>
        <v>0.50123310023310019</v>
      </c>
      <c r="W110" s="4">
        <v>0.1</v>
      </c>
      <c r="X110" s="4">
        <f t="shared" si="20"/>
        <v>-6.3899766899767174E-2</v>
      </c>
      <c r="Z110" s="13">
        <v>1265157860</v>
      </c>
      <c r="AA110" s="30">
        <f t="shared" si="27"/>
        <v>40.811543870967739</v>
      </c>
      <c r="AB110" s="21">
        <f t="shared" si="25"/>
        <v>-80843292.345408276</v>
      </c>
      <c r="AC110">
        <v>210.22800000000001</v>
      </c>
      <c r="AD110" s="1">
        <f t="shared" si="23"/>
        <v>-7.4403829843438588E-2</v>
      </c>
      <c r="AE110" s="1">
        <f t="shared" si="28"/>
        <v>-3.5559197175230657E-2</v>
      </c>
      <c r="AF110" s="14">
        <f t="shared" si="24"/>
        <v>-94.132590140528904</v>
      </c>
      <c r="AG110" s="1">
        <f t="shared" si="29"/>
        <v>-3.0365351658235129</v>
      </c>
      <c r="AH110" s="15">
        <f t="shared" si="30"/>
        <v>-541.05645176425571</v>
      </c>
      <c r="AI110" s="4">
        <f t="shared" si="26"/>
        <v>-0.54105645176425576</v>
      </c>
    </row>
    <row r="111" spans="1:35">
      <c r="A111" s="31" t="s">
        <v>32</v>
      </c>
      <c r="B111" s="24" t="s">
        <v>23</v>
      </c>
      <c r="C111" s="27"/>
      <c r="D111" s="2">
        <v>2009</v>
      </c>
      <c r="E111" s="2">
        <v>1</v>
      </c>
      <c r="F111" s="4">
        <v>1.788</v>
      </c>
      <c r="G111" s="1">
        <v>1.772</v>
      </c>
      <c r="H111" s="1">
        <v>1.8220000000000001</v>
      </c>
      <c r="I111" s="1">
        <v>2.0049999999999999</v>
      </c>
      <c r="J111" s="4">
        <f t="shared" si="14"/>
        <v>1.7638888888888888</v>
      </c>
      <c r="K111" s="4">
        <v>0.2</v>
      </c>
      <c r="L111" s="4">
        <f t="shared" si="17"/>
        <v>0.20222222222222225</v>
      </c>
      <c r="M111" s="4">
        <v>0.184</v>
      </c>
      <c r="N111" s="4">
        <v>0.18</v>
      </c>
      <c r="O111" s="4">
        <v>1.4E-2</v>
      </c>
      <c r="P111" s="3">
        <v>8.2500000000000004E-2</v>
      </c>
      <c r="Q111" s="4">
        <f t="shared" si="18"/>
        <v>0.15280600461893765</v>
      </c>
      <c r="R111" s="4">
        <v>0</v>
      </c>
      <c r="T111" s="4">
        <v>0</v>
      </c>
      <c r="U111" s="4">
        <f t="shared" si="15"/>
        <v>0.34680600461893762</v>
      </c>
      <c r="V111" s="4">
        <f t="shared" si="19"/>
        <v>0.53080600461893768</v>
      </c>
      <c r="W111" s="4">
        <v>0.1</v>
      </c>
      <c r="X111" s="4">
        <f t="shared" si="20"/>
        <v>-3.4726712856043562E-3</v>
      </c>
      <c r="Z111" s="12">
        <v>1212487451</v>
      </c>
      <c r="AA111" s="30">
        <f>Z111/(1000000*31)</f>
        <v>39.112498419354836</v>
      </c>
      <c r="AB111" s="21">
        <f t="shared" si="25"/>
        <v>-4210570.3552433187</v>
      </c>
      <c r="AC111">
        <v>211.143</v>
      </c>
      <c r="AD111" s="1">
        <f t="shared" si="23"/>
        <v>-4.025998083374528E-3</v>
      </c>
      <c r="AE111" s="1">
        <f>AVERAGE(AD111:AD122)</f>
        <v>7.9656649446773017E-2</v>
      </c>
      <c r="AF111" s="14">
        <f t="shared" si="24"/>
        <v>-4.881472153841667</v>
      </c>
      <c r="AG111" s="1">
        <f>AF111/31</f>
        <v>-0.15746684367231184</v>
      </c>
      <c r="AH111" s="15">
        <f t="shared" si="30"/>
        <v>-545.93792391809734</v>
      </c>
      <c r="AI111" s="4">
        <f t="shared" si="26"/>
        <v>-0.54593792391809737</v>
      </c>
    </row>
    <row r="112" spans="1:35">
      <c r="D112" s="2">
        <v>2009</v>
      </c>
      <c r="E112" s="2">
        <v>2</v>
      </c>
      <c r="F112" s="4">
        <v>1.923</v>
      </c>
      <c r="G112" s="1">
        <v>1.8919999999999999</v>
      </c>
      <c r="H112" s="1">
        <v>1.988</v>
      </c>
      <c r="I112" s="1">
        <v>2.2200000000000002</v>
      </c>
      <c r="J112" s="4">
        <f t="shared" si="14"/>
        <v>1.8900000000000001</v>
      </c>
      <c r="K112" s="4">
        <v>0.20200000000000001</v>
      </c>
      <c r="L112" s="4">
        <f t="shared" si="17"/>
        <v>0.20444444444444446</v>
      </c>
      <c r="M112" s="4">
        <v>0.184</v>
      </c>
      <c r="N112" s="4">
        <v>0.18</v>
      </c>
      <c r="O112" s="4">
        <v>1.4E-2</v>
      </c>
      <c r="P112" s="3">
        <v>8.2500000000000004E-2</v>
      </c>
      <c r="Q112" s="4">
        <f t="shared" si="18"/>
        <v>0.16919168591224021</v>
      </c>
      <c r="R112" s="4">
        <v>0</v>
      </c>
      <c r="T112" s="4">
        <v>0</v>
      </c>
      <c r="U112" s="4">
        <f t="shared" si="15"/>
        <v>0.36319168591224021</v>
      </c>
      <c r="V112" s="4">
        <f t="shared" si="19"/>
        <v>0.54719168591224021</v>
      </c>
      <c r="W112" s="4">
        <v>0.1</v>
      </c>
      <c r="X112" s="4">
        <f t="shared" si="20"/>
        <v>7.1252758532204252E-2</v>
      </c>
      <c r="Z112" s="12">
        <v>1121912239</v>
      </c>
      <c r="AA112" s="30">
        <f>Z112/(1000000*28)</f>
        <v>40.068294250000001</v>
      </c>
      <c r="AB112" s="21">
        <f t="shared" si="25"/>
        <v>79939341.859791622</v>
      </c>
      <c r="AC112">
        <v>212.19300000000001</v>
      </c>
      <c r="AD112" s="1">
        <f t="shared" si="23"/>
        <v>8.2197234357703361E-2</v>
      </c>
      <c r="AE112" s="1">
        <f>AE111</f>
        <v>7.9656649446773017E-2</v>
      </c>
      <c r="AF112" s="14">
        <f t="shared" si="24"/>
        <v>92.218083237858693</v>
      </c>
      <c r="AG112" s="1">
        <f>AF112/28</f>
        <v>3.2935029727806677</v>
      </c>
      <c r="AH112" s="15">
        <f t="shared" si="30"/>
        <v>-453.71984068023863</v>
      </c>
      <c r="AI112" s="4">
        <f t="shared" si="26"/>
        <v>-0.45371984068023863</v>
      </c>
    </row>
    <row r="113" spans="1:35">
      <c r="D113" s="2">
        <v>2009</v>
      </c>
      <c r="E113" s="2">
        <v>3</v>
      </c>
      <c r="F113" s="4">
        <v>1.9590000000000001</v>
      </c>
      <c r="G113" s="1">
        <v>1.9370000000000001</v>
      </c>
      <c r="H113" s="1">
        <v>2.0030000000000001</v>
      </c>
      <c r="I113" s="1">
        <v>2.19</v>
      </c>
      <c r="J113" s="4">
        <f t="shared" si="14"/>
        <v>1.9333333333333333</v>
      </c>
      <c r="K113" s="4">
        <v>0.20200000000000001</v>
      </c>
      <c r="L113" s="4">
        <f t="shared" si="17"/>
        <v>0.20444444444444446</v>
      </c>
      <c r="M113" s="4">
        <v>0.184</v>
      </c>
      <c r="N113" s="4">
        <v>0.18</v>
      </c>
      <c r="O113" s="4">
        <v>1.4E-2</v>
      </c>
      <c r="P113" s="3">
        <v>8.2500000000000004E-2</v>
      </c>
      <c r="Q113" s="4">
        <f t="shared" si="18"/>
        <v>0.16690531177829102</v>
      </c>
      <c r="R113" s="4">
        <v>0</v>
      </c>
      <c r="T113" s="4">
        <v>0</v>
      </c>
      <c r="U113" s="4">
        <f t="shared" si="15"/>
        <v>0.36090531177829099</v>
      </c>
      <c r="V113" s="4">
        <f t="shared" si="19"/>
        <v>0.54490531177829105</v>
      </c>
      <c r="W113" s="4">
        <v>0.1</v>
      </c>
      <c r="X113" s="4">
        <f t="shared" si="20"/>
        <v>2.0579933281994478E-4</v>
      </c>
      <c r="Z113" s="13">
        <v>1279318383</v>
      </c>
      <c r="AA113" s="30">
        <f t="shared" ref="AA113:AA122" si="31">Z113/(1000000*31)</f>
        <v>41.268334935483871</v>
      </c>
      <c r="AB113" s="21">
        <f t="shared" si="25"/>
        <v>263282.86968569056</v>
      </c>
      <c r="AC113">
        <v>212.709</v>
      </c>
      <c r="AD113" s="1">
        <f t="shared" si="23"/>
        <v>2.3683433932585363E-4</v>
      </c>
      <c r="AE113" s="1">
        <f t="shared" ref="AE113:AE122" si="32">AE112</f>
        <v>7.9656649446773017E-2</v>
      </c>
      <c r="AF113" s="14">
        <f t="shared" si="24"/>
        <v>0.30298652402522436</v>
      </c>
      <c r="AG113" s="1">
        <f t="shared" ref="AG113:AG122" si="33">AF113/31</f>
        <v>9.7737588395233662E-3</v>
      </c>
      <c r="AH113" s="15">
        <f t="shared" si="30"/>
        <v>-453.41685415621339</v>
      </c>
      <c r="AI113" s="4">
        <f t="shared" si="26"/>
        <v>-0.45341685415621341</v>
      </c>
    </row>
    <row r="114" spans="1:35">
      <c r="D114" s="2">
        <v>2009</v>
      </c>
      <c r="E114" s="2">
        <v>4</v>
      </c>
      <c r="F114" s="4">
        <v>2.0489999999999999</v>
      </c>
      <c r="G114" s="1">
        <v>2.0209999999999999</v>
      </c>
      <c r="H114" s="1">
        <v>2.109</v>
      </c>
      <c r="I114" s="1">
        <v>2.331</v>
      </c>
      <c r="J114" s="4">
        <f t="shared" si="14"/>
        <v>2.0176666666666665</v>
      </c>
      <c r="K114" s="4">
        <v>0.20200000000000001</v>
      </c>
      <c r="L114" s="4">
        <f t="shared" si="17"/>
        <v>0.20444444444444446</v>
      </c>
      <c r="M114" s="4">
        <v>0.184</v>
      </c>
      <c r="N114" s="4">
        <v>0.18</v>
      </c>
      <c r="O114" s="4">
        <v>1.4E-2</v>
      </c>
      <c r="P114" s="3">
        <v>8.2500000000000004E-2</v>
      </c>
      <c r="Q114" s="4">
        <f t="shared" si="18"/>
        <v>0.17765127020785221</v>
      </c>
      <c r="R114" s="4">
        <v>0</v>
      </c>
      <c r="T114" s="4">
        <v>0</v>
      </c>
      <c r="U114" s="4">
        <f t="shared" si="15"/>
        <v>0.37165127020785221</v>
      </c>
      <c r="V114" s="4">
        <f t="shared" si="19"/>
        <v>0.55565127020785221</v>
      </c>
      <c r="W114" s="4">
        <v>0.1</v>
      </c>
      <c r="X114" s="4">
        <f t="shared" si="20"/>
        <v>4.6126507569925534E-2</v>
      </c>
      <c r="Z114" s="12">
        <v>1247536585</v>
      </c>
      <c r="AA114" s="30">
        <f>Z114/(1000000*30)</f>
        <v>41.584552833333333</v>
      </c>
      <c r="AB114" s="21">
        <f t="shared" si="25"/>
        <v>57544505.731761552</v>
      </c>
      <c r="AC114">
        <v>213.24</v>
      </c>
      <c r="AD114" s="1">
        <f t="shared" si="23"/>
        <v>5.2950306143368001E-2</v>
      </c>
      <c r="AE114" s="1">
        <f t="shared" si="32"/>
        <v>7.9656649446773017E-2</v>
      </c>
      <c r="AF114" s="14">
        <f t="shared" si="24"/>
        <v>66.057444100801831</v>
      </c>
      <c r="AG114" s="1">
        <f>AF114/30</f>
        <v>2.2019148033600611</v>
      </c>
      <c r="AH114" s="15">
        <f t="shared" si="30"/>
        <v>-387.35941005541156</v>
      </c>
      <c r="AI114" s="4">
        <f t="shared" si="26"/>
        <v>-0.38735941005541158</v>
      </c>
    </row>
    <row r="115" spans="1:35">
      <c r="D115" s="2">
        <v>2009</v>
      </c>
      <c r="E115" s="2">
        <v>5</v>
      </c>
      <c r="F115" s="4">
        <v>2.266</v>
      </c>
      <c r="G115" s="1">
        <v>2.2400000000000002</v>
      </c>
      <c r="H115" s="1">
        <v>2.319</v>
      </c>
      <c r="I115" s="1">
        <v>2.4849999999999999</v>
      </c>
      <c r="J115" s="4">
        <f t="shared" si="14"/>
        <v>2.2416666666666667</v>
      </c>
      <c r="K115" s="4">
        <v>0.20200000000000001</v>
      </c>
      <c r="L115" s="4">
        <f t="shared" si="17"/>
        <v>0.20444444444444446</v>
      </c>
      <c r="M115" s="4">
        <v>0.184</v>
      </c>
      <c r="N115" s="4">
        <v>0.18</v>
      </c>
      <c r="O115" s="4">
        <v>1.4E-2</v>
      </c>
      <c r="P115" s="3">
        <v>8.2500000000000004E-2</v>
      </c>
      <c r="Q115" s="4">
        <f t="shared" si="18"/>
        <v>0.18938799076212473</v>
      </c>
      <c r="R115" s="4">
        <v>0</v>
      </c>
      <c r="T115" s="4">
        <v>0</v>
      </c>
      <c r="U115" s="4">
        <f t="shared" si="15"/>
        <v>0.38338799076212471</v>
      </c>
      <c r="V115" s="4">
        <f t="shared" si="19"/>
        <v>0.56738799076212476</v>
      </c>
      <c r="W115" s="4">
        <v>0.1</v>
      </c>
      <c r="X115" s="4">
        <f t="shared" si="20"/>
        <v>-3.5610212984347189E-2</v>
      </c>
      <c r="Z115" s="12">
        <v>1291314554</v>
      </c>
      <c r="AA115" s="30">
        <f t="shared" si="31"/>
        <v>41.655308193548386</v>
      </c>
      <c r="AB115" s="21">
        <f t="shared" si="25"/>
        <v>-45983986.297727302</v>
      </c>
      <c r="AC115">
        <v>213.85599999999999</v>
      </c>
      <c r="AD115" s="1">
        <f t="shared" si="23"/>
        <v>-4.0760519207253529E-2</v>
      </c>
      <c r="AE115" s="1">
        <f t="shared" si="32"/>
        <v>7.9656649446773017E-2</v>
      </c>
      <c r="AF115" s="14">
        <f t="shared" si="24"/>
        <v>-52.634651680923028</v>
      </c>
      <c r="AG115" s="1">
        <f t="shared" si="33"/>
        <v>-1.6978919897071945</v>
      </c>
      <c r="AH115" s="15">
        <f t="shared" si="30"/>
        <v>-439.99406173633457</v>
      </c>
      <c r="AI115" s="4">
        <f t="shared" si="26"/>
        <v>-0.4399940617363346</v>
      </c>
    </row>
    <row r="116" spans="1:35">
      <c r="A116" s="2">
        <f>A104+1</f>
        <v>2009</v>
      </c>
      <c r="B116" s="2">
        <f>D116</f>
        <v>2009</v>
      </c>
      <c r="D116" s="2">
        <v>2009</v>
      </c>
      <c r="E116" s="2">
        <v>6</v>
      </c>
      <c r="F116" s="4">
        <v>2.6309999999999998</v>
      </c>
      <c r="G116" s="1">
        <v>2.597</v>
      </c>
      <c r="H116" s="1">
        <v>2.702</v>
      </c>
      <c r="I116" s="1">
        <v>2.923</v>
      </c>
      <c r="J116" s="4">
        <f t="shared" si="14"/>
        <v>2.5985555555555551</v>
      </c>
      <c r="K116" s="4">
        <v>0.20200000000000001</v>
      </c>
      <c r="L116" s="4">
        <f t="shared" si="17"/>
        <v>0.20444444444444446</v>
      </c>
      <c r="M116" s="4">
        <v>0.184</v>
      </c>
      <c r="N116" s="4">
        <v>0.18</v>
      </c>
      <c r="O116" s="4">
        <v>1.4E-2</v>
      </c>
      <c r="P116" s="3">
        <v>8.2500000000000004E-2</v>
      </c>
      <c r="Q116" s="4">
        <f t="shared" si="18"/>
        <v>0.22276905311778294</v>
      </c>
      <c r="R116" s="4">
        <v>0</v>
      </c>
      <c r="T116" s="4">
        <v>0</v>
      </c>
      <c r="U116" s="4">
        <f t="shared" si="15"/>
        <v>0.41676905311778295</v>
      </c>
      <c r="V116" s="4">
        <f t="shared" si="19"/>
        <v>0.60076905311778295</v>
      </c>
      <c r="W116" s="4">
        <v>0.1</v>
      </c>
      <c r="X116" s="4">
        <f t="shared" si="20"/>
        <v>1.2119835771106313E-2</v>
      </c>
      <c r="Z116" s="13">
        <v>1233792786</v>
      </c>
      <c r="AA116" s="30">
        <f>Z116/(1000000*30)</f>
        <v>41.126426199999997</v>
      </c>
      <c r="AB116" s="21">
        <f t="shared" si="25"/>
        <v>14953365.941895716</v>
      </c>
      <c r="AC116">
        <v>215.69300000000001</v>
      </c>
      <c r="AD116" s="1">
        <f t="shared" si="23"/>
        <v>1.375457765929367E-2</v>
      </c>
      <c r="AE116" s="1">
        <f t="shared" si="32"/>
        <v>7.9656649446773017E-2</v>
      </c>
      <c r="AF116" s="14">
        <f t="shared" si="24"/>
        <v>16.970298690513292</v>
      </c>
      <c r="AG116" s="1">
        <f>AF116/30</f>
        <v>0.56567662301710975</v>
      </c>
      <c r="AH116" s="15">
        <f t="shared" si="30"/>
        <v>-423.02376304582128</v>
      </c>
      <c r="AI116" s="4">
        <f t="shared" si="26"/>
        <v>-0.42302376304582129</v>
      </c>
    </row>
    <row r="117" spans="1:35">
      <c r="D117" s="2">
        <v>2009</v>
      </c>
      <c r="E117" s="2">
        <v>7</v>
      </c>
      <c r="F117" s="4">
        <v>2.5270000000000001</v>
      </c>
      <c r="G117" s="1">
        <v>2.4780000000000002</v>
      </c>
      <c r="H117" s="1">
        <v>2.6280000000000001</v>
      </c>
      <c r="I117" s="1">
        <v>2.8730000000000002</v>
      </c>
      <c r="J117" s="4">
        <f t="shared" si="14"/>
        <v>2.4885555555555556</v>
      </c>
      <c r="K117" s="4">
        <v>0.20200000000000001</v>
      </c>
      <c r="L117" s="4">
        <f t="shared" si="17"/>
        <v>0.20444444444444446</v>
      </c>
      <c r="M117" s="4">
        <v>0.184</v>
      </c>
      <c r="N117" s="4">
        <v>0.18</v>
      </c>
      <c r="O117" s="4">
        <v>1.4E-2</v>
      </c>
      <c r="P117" s="3">
        <v>8.2500000000000004E-2</v>
      </c>
      <c r="Q117" s="4">
        <f t="shared" si="18"/>
        <v>0.21895842956120096</v>
      </c>
      <c r="R117" s="4">
        <v>0</v>
      </c>
      <c r="T117" s="4">
        <v>0</v>
      </c>
      <c r="U117" s="4">
        <f t="shared" si="15"/>
        <v>0.41295842956120099</v>
      </c>
      <c r="V117" s="4">
        <f t="shared" si="19"/>
        <v>0.59695842956120093</v>
      </c>
      <c r="W117" s="4">
        <v>0.1</v>
      </c>
      <c r="X117" s="4">
        <f t="shared" si="20"/>
        <v>7.5930459327687938E-2</v>
      </c>
      <c r="Z117" s="12">
        <v>1284485838</v>
      </c>
      <c r="AA117" s="30">
        <f t="shared" si="31"/>
        <v>41.435027032258063</v>
      </c>
      <c r="AB117" s="21">
        <f t="shared" si="25"/>
        <v>97531599.679250151</v>
      </c>
      <c r="AC117">
        <v>215.351</v>
      </c>
      <c r="AD117" s="1">
        <f t="shared" si="23"/>
        <v>8.6308925507601178E-2</v>
      </c>
      <c r="AE117" s="1">
        <f t="shared" si="32"/>
        <v>7.9656649446773017E-2</v>
      </c>
      <c r="AF117" s="14">
        <f t="shared" si="24"/>
        <v>110.86259250751066</v>
      </c>
      <c r="AG117" s="1">
        <f t="shared" si="33"/>
        <v>3.576212661532602</v>
      </c>
      <c r="AH117" s="15">
        <f t="shared" si="30"/>
        <v>-312.16117053831061</v>
      </c>
      <c r="AI117" s="4">
        <f t="shared" si="26"/>
        <v>-0.31216117053831061</v>
      </c>
    </row>
    <row r="118" spans="1:35">
      <c r="D118" s="2">
        <v>2009</v>
      </c>
      <c r="E118" s="2">
        <v>8</v>
      </c>
      <c r="F118" s="4">
        <v>2.6160000000000001</v>
      </c>
      <c r="G118" s="1">
        <v>2.5619999999999998</v>
      </c>
      <c r="H118" s="1">
        <v>2.73</v>
      </c>
      <c r="I118" s="1">
        <v>3.01</v>
      </c>
      <c r="J118" s="4">
        <f t="shared" si="14"/>
        <v>2.572222222222222</v>
      </c>
      <c r="K118" s="4">
        <v>0.20200000000000001</v>
      </c>
      <c r="L118" s="4">
        <f t="shared" si="17"/>
        <v>0.20444444444444446</v>
      </c>
      <c r="M118" s="4">
        <v>0.184</v>
      </c>
      <c r="N118" s="4">
        <v>0.18</v>
      </c>
      <c r="O118" s="4">
        <v>1.4E-2</v>
      </c>
      <c r="P118" s="3">
        <v>8.2500000000000004E-2</v>
      </c>
      <c r="Q118" s="4">
        <f t="shared" si="18"/>
        <v>0.22939953810623556</v>
      </c>
      <c r="R118" s="4">
        <v>0</v>
      </c>
      <c r="T118" s="4">
        <v>0</v>
      </c>
      <c r="U118" s="4">
        <f t="shared" si="15"/>
        <v>0.42339953810623554</v>
      </c>
      <c r="V118" s="4">
        <f t="shared" si="19"/>
        <v>0.60739953810623559</v>
      </c>
      <c r="W118" s="4">
        <v>0.1</v>
      </c>
      <c r="X118" s="4">
        <f t="shared" si="20"/>
        <v>0.11882268411598673</v>
      </c>
      <c r="Z118" s="12">
        <v>1267878839</v>
      </c>
      <c r="AA118" s="30">
        <f t="shared" si="31"/>
        <v>40.899317387096772</v>
      </c>
      <c r="AB118" s="21">
        <f t="shared" si="25"/>
        <v>150652766.78384101</v>
      </c>
      <c r="AC118">
        <v>215.834</v>
      </c>
      <c r="AD118" s="1">
        <f t="shared" si="23"/>
        <v>0.13476157395969091</v>
      </c>
      <c r="AE118" s="1">
        <f t="shared" si="32"/>
        <v>7.9656649446773017E-2</v>
      </c>
      <c r="AF118" s="14">
        <f t="shared" si="24"/>
        <v>170.86134793382556</v>
      </c>
      <c r="AG118" s="1">
        <f t="shared" si="33"/>
        <v>5.511656384962115</v>
      </c>
      <c r="AH118" s="15">
        <f t="shared" si="30"/>
        <v>-141.29982260448506</v>
      </c>
      <c r="AI118" s="4">
        <f t="shared" si="26"/>
        <v>-0.14129982260448506</v>
      </c>
    </row>
    <row r="119" spans="1:35">
      <c r="D119" s="2">
        <v>2009</v>
      </c>
      <c r="E119" s="2">
        <v>9</v>
      </c>
      <c r="F119" s="4">
        <v>2.5539999999999998</v>
      </c>
      <c r="G119" s="1">
        <v>2.48</v>
      </c>
      <c r="H119" s="1">
        <v>2.71</v>
      </c>
      <c r="I119" s="1">
        <v>3.1230000000000002</v>
      </c>
      <c r="J119" s="4">
        <f t="shared" si="14"/>
        <v>2.4907777777777773</v>
      </c>
      <c r="K119" s="4">
        <v>0.20200000000000001</v>
      </c>
      <c r="L119" s="4">
        <f t="shared" si="17"/>
        <v>0.20444444444444446</v>
      </c>
      <c r="M119" s="4">
        <v>0.184</v>
      </c>
      <c r="N119" s="4">
        <v>0.18</v>
      </c>
      <c r="O119" s="4">
        <v>1.4E-2</v>
      </c>
      <c r="P119" s="3">
        <v>8.2500000000000004E-2</v>
      </c>
      <c r="Q119" s="4">
        <f t="shared" si="18"/>
        <v>0.2380115473441109</v>
      </c>
      <c r="R119" s="4">
        <v>0</v>
      </c>
      <c r="T119" s="4">
        <v>0</v>
      </c>
      <c r="U119" s="4">
        <f t="shared" si="15"/>
        <v>0.4320115473441109</v>
      </c>
      <c r="V119" s="4">
        <f t="shared" si="19"/>
        <v>0.6160115473441109</v>
      </c>
      <c r="W119" s="4">
        <v>0.1</v>
      </c>
      <c r="X119" s="4">
        <f t="shared" si="20"/>
        <v>0.30465511932255618</v>
      </c>
      <c r="Z119" s="13">
        <v>1219279786</v>
      </c>
      <c r="AA119" s="30">
        <f>Z119/(1000000*30)</f>
        <v>40.642659533333337</v>
      </c>
      <c r="AB119" s="21">
        <f t="shared" si="25"/>
        <v>371459828.69141078</v>
      </c>
      <c r="AC119">
        <v>215.96899999999999</v>
      </c>
      <c r="AD119" s="1">
        <f t="shared" si="23"/>
        <v>0.34530561348383904</v>
      </c>
      <c r="AE119" s="1">
        <f t="shared" si="32"/>
        <v>7.9656649446773017E-2</v>
      </c>
      <c r="AF119" s="14">
        <f t="shared" si="24"/>
        <v>421.02415451317398</v>
      </c>
      <c r="AG119" s="1">
        <f>AF119/30</f>
        <v>14.034138483772466</v>
      </c>
      <c r="AH119" s="15">
        <f t="shared" si="30"/>
        <v>279.7243319086889</v>
      </c>
      <c r="AI119" s="4">
        <f t="shared" si="26"/>
        <v>0.27972433190868889</v>
      </c>
    </row>
    <row r="120" spans="1:35">
      <c r="D120" s="2">
        <v>2009</v>
      </c>
      <c r="E120" s="2">
        <v>10</v>
      </c>
      <c r="F120" s="4">
        <v>2.5510000000000002</v>
      </c>
      <c r="G120" s="1">
        <v>2.5</v>
      </c>
      <c r="H120" s="1">
        <v>2.66</v>
      </c>
      <c r="I120" s="1">
        <v>3.0139999999999998</v>
      </c>
      <c r="J120" s="4">
        <f t="shared" si="14"/>
        <v>2.4995555555555558</v>
      </c>
      <c r="K120" s="4">
        <v>0.20200000000000001</v>
      </c>
      <c r="L120" s="4">
        <f t="shared" si="17"/>
        <v>0.20444444444444446</v>
      </c>
      <c r="M120" s="4">
        <v>0.184</v>
      </c>
      <c r="N120" s="4">
        <v>0.18</v>
      </c>
      <c r="O120" s="4">
        <v>1.4E-2</v>
      </c>
      <c r="P120" s="3">
        <v>8.2500000000000004E-2</v>
      </c>
      <c r="Q120" s="4">
        <f t="shared" si="18"/>
        <v>0.22970438799076212</v>
      </c>
      <c r="R120" s="4">
        <v>0</v>
      </c>
      <c r="T120" s="4">
        <v>0</v>
      </c>
      <c r="U120" s="4">
        <f t="shared" si="15"/>
        <v>0.42370438799076215</v>
      </c>
      <c r="V120" s="4">
        <f t="shared" si="19"/>
        <v>0.6077043879907621</v>
      </c>
      <c r="W120" s="4">
        <v>0.1</v>
      </c>
      <c r="X120" s="4">
        <f t="shared" si="20"/>
        <v>0.19518450089812633</v>
      </c>
      <c r="Z120" s="12">
        <v>1245985450</v>
      </c>
      <c r="AA120" s="30">
        <f t="shared" si="31"/>
        <v>40.193079032258062</v>
      </c>
      <c r="AB120" s="21">
        <f t="shared" si="25"/>
        <v>243197048.18457735</v>
      </c>
      <c r="AC120">
        <v>216.17699999999999</v>
      </c>
      <c r="AD120" s="1">
        <f t="shared" si="23"/>
        <v>0.2210153403777865</v>
      </c>
      <c r="AE120" s="1">
        <f t="shared" si="32"/>
        <v>7.9656649446773017E-2</v>
      </c>
      <c r="AF120" s="14">
        <f t="shared" si="24"/>
        <v>275.38189833751949</v>
      </c>
      <c r="AG120" s="1">
        <f t="shared" si="33"/>
        <v>8.8832870431457902</v>
      </c>
      <c r="AH120" s="15">
        <f t="shared" si="30"/>
        <v>555.10623024620838</v>
      </c>
      <c r="AI120" s="4">
        <f t="shared" si="26"/>
        <v>0.55510623024620842</v>
      </c>
    </row>
    <row r="121" spans="1:35">
      <c r="D121" s="2">
        <v>2009</v>
      </c>
      <c r="E121" s="2">
        <v>11</v>
      </c>
      <c r="F121" s="4">
        <v>2.6509999999999998</v>
      </c>
      <c r="G121" s="1">
        <v>2.6139999999999999</v>
      </c>
      <c r="H121" s="1">
        <v>2.73</v>
      </c>
      <c r="I121" s="1">
        <v>2.9580000000000002</v>
      </c>
      <c r="J121" s="4">
        <f t="shared" si="14"/>
        <v>2.6168888888888886</v>
      </c>
      <c r="K121" s="4">
        <v>0.20200000000000001</v>
      </c>
      <c r="L121" s="4">
        <f t="shared" si="17"/>
        <v>0.20444444444444446</v>
      </c>
      <c r="M121" s="4">
        <v>0.184</v>
      </c>
      <c r="N121" s="4">
        <v>0.18</v>
      </c>
      <c r="O121" s="4">
        <v>1.4E-2</v>
      </c>
      <c r="P121" s="3">
        <v>8.2500000000000004E-2</v>
      </c>
      <c r="Q121" s="4">
        <f t="shared" si="18"/>
        <v>0.22543648960739035</v>
      </c>
      <c r="R121" s="4">
        <v>0</v>
      </c>
      <c r="T121" s="4">
        <v>0</v>
      </c>
      <c r="U121" s="4">
        <f t="shared" si="15"/>
        <v>0.41943648960739033</v>
      </c>
      <c r="V121" s="4">
        <f t="shared" si="19"/>
        <v>0.60343648960739038</v>
      </c>
      <c r="W121" s="4">
        <v>0.1</v>
      </c>
      <c r="X121" s="4">
        <f t="shared" si="20"/>
        <v>2.6119065948165598E-2</v>
      </c>
      <c r="Z121" s="12">
        <v>1170268541</v>
      </c>
      <c r="AA121" s="30">
        <f>Z121/(1000000*30)</f>
        <v>39.008951366666665</v>
      </c>
      <c r="AB121" s="21">
        <f t="shared" si="25"/>
        <v>30566321.199442536</v>
      </c>
      <c r="AC121">
        <v>216.33</v>
      </c>
      <c r="AD121" s="1">
        <f t="shared" si="23"/>
        <v>2.9554762063457054E-2</v>
      </c>
      <c r="AE121" s="1">
        <f t="shared" si="32"/>
        <v>7.9656649446773017E-2</v>
      </c>
      <c r="AF121" s="14">
        <f t="shared" si="24"/>
        <v>34.587008279604035</v>
      </c>
      <c r="AG121" s="1">
        <f>AF121/30</f>
        <v>1.1529002759868012</v>
      </c>
      <c r="AH121" s="15">
        <f t="shared" si="30"/>
        <v>589.69323852581238</v>
      </c>
      <c r="AI121" s="4">
        <f t="shared" si="26"/>
        <v>0.58969323852581235</v>
      </c>
    </row>
    <row r="122" spans="1:35">
      <c r="B122" s="24" t="s">
        <v>23</v>
      </c>
      <c r="C122" s="27"/>
      <c r="D122" s="2">
        <v>2009</v>
      </c>
      <c r="E122" s="2">
        <v>12</v>
      </c>
      <c r="F122" s="4">
        <v>2.6070000000000002</v>
      </c>
      <c r="G122" s="1">
        <v>2.5680000000000001</v>
      </c>
      <c r="H122" s="1">
        <v>2.69</v>
      </c>
      <c r="I122" s="1">
        <v>2.915</v>
      </c>
      <c r="J122" s="4">
        <f t="shared" si="14"/>
        <v>2.5727777777777781</v>
      </c>
      <c r="K122" s="4">
        <v>0.20200000000000001</v>
      </c>
      <c r="L122" s="4">
        <f t="shared" si="17"/>
        <v>0.20444444444444446</v>
      </c>
      <c r="M122" s="4">
        <v>0.184</v>
      </c>
      <c r="N122" s="4">
        <v>0.18</v>
      </c>
      <c r="O122" s="4">
        <v>1.4E-2</v>
      </c>
      <c r="P122" s="3">
        <v>8.2500000000000004E-2</v>
      </c>
      <c r="Q122" s="4">
        <f t="shared" si="18"/>
        <v>0.22215935334872983</v>
      </c>
      <c r="R122" s="4">
        <v>0</v>
      </c>
      <c r="T122" s="4">
        <v>0</v>
      </c>
      <c r="U122" s="4">
        <f t="shared" si="15"/>
        <v>0.41615935334872983</v>
      </c>
      <c r="V122" s="4">
        <f t="shared" si="19"/>
        <v>0.60015935334872983</v>
      </c>
      <c r="W122" s="4">
        <v>0.1</v>
      </c>
      <c r="X122" s="4">
        <f t="shared" si="20"/>
        <v>3.0507313317936546E-2</v>
      </c>
      <c r="Z122" s="13">
        <v>1237021075</v>
      </c>
      <c r="AA122" s="30">
        <f t="shared" si="31"/>
        <v>39.903905645161288</v>
      </c>
      <c r="AB122" s="21">
        <f t="shared" si="25"/>
        <v>37738189.515915684</v>
      </c>
      <c r="AC122">
        <v>215.94900000000001</v>
      </c>
      <c r="AD122" s="1">
        <f t="shared" si="23"/>
        <v>3.4581142759838736E-2</v>
      </c>
      <c r="AE122" s="1">
        <f t="shared" si="32"/>
        <v>7.9656649446773017E-2</v>
      </c>
      <c r="AF122" s="14">
        <f t="shared" si="24"/>
        <v>42.777602391504175</v>
      </c>
      <c r="AG122" s="1">
        <f t="shared" si="33"/>
        <v>1.3799226577904573</v>
      </c>
      <c r="AH122" s="15">
        <f t="shared" si="30"/>
        <v>632.47084091731654</v>
      </c>
      <c r="AI122" s="4">
        <f t="shared" si="26"/>
        <v>0.63247084091731653</v>
      </c>
    </row>
    <row r="123" spans="1:35">
      <c r="A123" s="31" t="s">
        <v>32</v>
      </c>
      <c r="B123" s="24" t="s">
        <v>23</v>
      </c>
      <c r="C123" s="27"/>
      <c r="D123" s="2">
        <v>2010</v>
      </c>
      <c r="E123" s="2">
        <v>1</v>
      </c>
      <c r="F123" s="4">
        <v>2.7149999999999999</v>
      </c>
      <c r="G123" s="1">
        <v>2.6779999999999999</v>
      </c>
      <c r="H123" s="1">
        <v>2.7919999999999998</v>
      </c>
      <c r="I123" s="1">
        <v>3.0169999999999999</v>
      </c>
      <c r="J123" s="4">
        <f t="shared" si="14"/>
        <v>2.6814444444444443</v>
      </c>
      <c r="K123" s="4">
        <v>0.20399999999999999</v>
      </c>
      <c r="L123" s="4">
        <f t="shared" si="17"/>
        <v>0.20666666666666667</v>
      </c>
      <c r="M123" s="4">
        <v>0.184</v>
      </c>
      <c r="N123" s="4">
        <v>0.18</v>
      </c>
      <c r="O123" s="4">
        <v>0.02</v>
      </c>
      <c r="P123" s="3">
        <v>8.2500000000000004E-2</v>
      </c>
      <c r="Q123" s="4">
        <f t="shared" si="18"/>
        <v>0.22993302540415705</v>
      </c>
      <c r="R123" s="4">
        <v>0</v>
      </c>
      <c r="T123" s="4">
        <v>0</v>
      </c>
      <c r="U123" s="4">
        <f t="shared" si="15"/>
        <v>0.42993302540415701</v>
      </c>
      <c r="V123" s="4">
        <f t="shared" si="19"/>
        <v>0.61393302540415706</v>
      </c>
      <c r="W123" s="4">
        <v>0.1</v>
      </c>
      <c r="X123" s="4">
        <f t="shared" si="20"/>
        <v>1.2289196818064951E-2</v>
      </c>
      <c r="Z123" s="9">
        <v>1172751145</v>
      </c>
      <c r="AA123" s="30">
        <f>Z123/(1000000*31)</f>
        <v>37.830682096774197</v>
      </c>
      <c r="AB123" s="21">
        <f t="shared" si="25"/>
        <v>14412169.639516028</v>
      </c>
      <c r="AC123">
        <v>216.68700000000001</v>
      </c>
      <c r="AD123" s="1">
        <f t="shared" si="23"/>
        <v>1.3882804839731257E-2</v>
      </c>
      <c r="AE123" s="1">
        <f>AVERAGE(AD123:AD134)</f>
        <v>-1.2740543203505664E-2</v>
      </c>
      <c r="AF123" s="14">
        <f t="shared" si="24"/>
        <v>16.281075271606372</v>
      </c>
      <c r="AG123" s="1">
        <f>AF123/31</f>
        <v>0.52519597650343142</v>
      </c>
      <c r="AH123" s="15">
        <f t="shared" si="30"/>
        <v>648.75191618892291</v>
      </c>
      <c r="AI123" s="4">
        <f t="shared" si="26"/>
        <v>0.64875191618892292</v>
      </c>
    </row>
    <row r="124" spans="1:35">
      <c r="D124" s="2">
        <v>2010</v>
      </c>
      <c r="E124" s="2">
        <v>2</v>
      </c>
      <c r="F124" s="4">
        <v>2.6440000000000001</v>
      </c>
      <c r="G124" s="1">
        <v>2.6030000000000002</v>
      </c>
      <c r="H124" s="1">
        <v>2.7290000000000001</v>
      </c>
      <c r="I124" s="1">
        <v>2.9449999999999998</v>
      </c>
      <c r="J124" s="4">
        <f t="shared" si="14"/>
        <v>2.6105555555555555</v>
      </c>
      <c r="K124" s="4">
        <v>0.20399999999999999</v>
      </c>
      <c r="L124" s="4">
        <f t="shared" si="17"/>
        <v>0.20666666666666667</v>
      </c>
      <c r="M124" s="4">
        <v>0.184</v>
      </c>
      <c r="N124" s="4">
        <v>0.18</v>
      </c>
      <c r="O124" s="4">
        <v>0.02</v>
      </c>
      <c r="P124" s="3">
        <v>8.2500000000000004E-2</v>
      </c>
      <c r="Q124" s="4">
        <f t="shared" si="18"/>
        <v>0.22444572748267899</v>
      </c>
      <c r="R124" s="4">
        <v>0</v>
      </c>
      <c r="T124" s="4">
        <v>0</v>
      </c>
      <c r="U124" s="4">
        <f t="shared" si="15"/>
        <v>0.42444572748267895</v>
      </c>
      <c r="V124" s="4">
        <f t="shared" si="19"/>
        <v>0.608445727482679</v>
      </c>
      <c r="W124" s="4">
        <v>0.1</v>
      </c>
      <c r="X124" s="4">
        <f t="shared" si="20"/>
        <v>1.666538362843184E-2</v>
      </c>
      <c r="Z124" s="9">
        <v>1130899111</v>
      </c>
      <c r="AA124" s="30">
        <f>Z124/(1000000*28)</f>
        <v>40.389253964285714</v>
      </c>
      <c r="AB124" s="21">
        <f t="shared" si="25"/>
        <v>18846867.529867522</v>
      </c>
      <c r="AC124">
        <v>216.74100000000001</v>
      </c>
      <c r="AD124" s="1">
        <f t="shared" si="23"/>
        <v>1.8821785434547763E-2</v>
      </c>
      <c r="AE124" s="1">
        <f>AE123</f>
        <v>-1.2740543203505664E-2</v>
      </c>
      <c r="AF124" s="14">
        <f t="shared" si="24"/>
        <v>21.285540415362814</v>
      </c>
      <c r="AG124" s="1">
        <f>AF124/28</f>
        <v>0.76019787197724331</v>
      </c>
      <c r="AH124" s="15">
        <f t="shared" si="30"/>
        <v>670.03745660428569</v>
      </c>
      <c r="AI124" s="4">
        <f t="shared" si="26"/>
        <v>0.67003745660428571</v>
      </c>
    </row>
    <row r="125" spans="1:35">
      <c r="D125" s="2">
        <v>2010</v>
      </c>
      <c r="E125" s="2">
        <v>3</v>
      </c>
      <c r="F125" s="4">
        <v>2.7719999999999998</v>
      </c>
      <c r="G125" s="1">
        <v>2.742</v>
      </c>
      <c r="H125" s="1">
        <v>2.8340000000000001</v>
      </c>
      <c r="I125" s="1">
        <v>3.0569999999999999</v>
      </c>
      <c r="J125" s="4">
        <f t="shared" si="14"/>
        <v>2.7403333333333331</v>
      </c>
      <c r="K125" s="4">
        <v>0.20399999999999999</v>
      </c>
      <c r="L125" s="4">
        <f t="shared" si="17"/>
        <v>0.20666666666666667</v>
      </c>
      <c r="M125" s="4">
        <v>0.184</v>
      </c>
      <c r="N125" s="4">
        <v>0.18</v>
      </c>
      <c r="O125" s="4">
        <v>0.02</v>
      </c>
      <c r="P125" s="3">
        <v>8.2500000000000004E-2</v>
      </c>
      <c r="Q125" s="4">
        <f t="shared" si="18"/>
        <v>0.23298152424942264</v>
      </c>
      <c r="R125" s="4">
        <v>0</v>
      </c>
      <c r="T125" s="4">
        <v>0</v>
      </c>
      <c r="U125" s="4">
        <f t="shared" si="15"/>
        <v>0.4329815242494226</v>
      </c>
      <c r="V125" s="4">
        <f t="shared" si="19"/>
        <v>0.61698152424942265</v>
      </c>
      <c r="W125" s="4">
        <v>0.1</v>
      </c>
      <c r="X125" s="4">
        <f t="shared" si="20"/>
        <v>-9.648190916089483E-3</v>
      </c>
      <c r="Z125" s="10">
        <v>1272640468</v>
      </c>
      <c r="AA125" s="30">
        <f t="shared" ref="AA125:AA134" si="34">Z125/(1000000*31)</f>
        <v>41.052918322580645</v>
      </c>
      <c r="AB125" s="21">
        <f t="shared" si="25"/>
        <v>-12278678.202805469</v>
      </c>
      <c r="AC125">
        <v>217.631</v>
      </c>
      <c r="AD125" s="1">
        <f t="shared" si="23"/>
        <v>-1.0852048015153541E-2</v>
      </c>
      <c r="AE125" s="1">
        <f t="shared" ref="AE125:AE134" si="35">AE124</f>
        <v>-1.2740543203505664E-2</v>
      </c>
      <c r="AF125" s="14">
        <f t="shared" si="24"/>
        <v>-13.810755464763474</v>
      </c>
      <c r="AG125" s="1">
        <f t="shared" ref="AG125:AG134" si="36">AF125/31</f>
        <v>-0.44550824079882173</v>
      </c>
      <c r="AH125" s="15">
        <f t="shared" si="30"/>
        <v>656.22670113952222</v>
      </c>
      <c r="AI125" s="4">
        <f t="shared" si="26"/>
        <v>0.65622670113952219</v>
      </c>
    </row>
    <row r="126" spans="1:35">
      <c r="D126" s="2">
        <v>2010</v>
      </c>
      <c r="E126" s="2">
        <v>4</v>
      </c>
      <c r="F126" s="4">
        <v>2.8479999999999999</v>
      </c>
      <c r="G126" s="1">
        <v>2.8180000000000001</v>
      </c>
      <c r="H126" s="1">
        <v>2.9129999999999998</v>
      </c>
      <c r="I126" s="1">
        <v>3.0910000000000002</v>
      </c>
      <c r="J126" s="4">
        <f t="shared" si="14"/>
        <v>2.8209999999999997</v>
      </c>
      <c r="K126" s="4">
        <v>0.20399999999999999</v>
      </c>
      <c r="L126" s="4">
        <f t="shared" si="17"/>
        <v>0.20666666666666667</v>
      </c>
      <c r="M126" s="4">
        <v>0.184</v>
      </c>
      <c r="N126" s="4">
        <v>0.18</v>
      </c>
      <c r="O126" s="4">
        <v>0.02</v>
      </c>
      <c r="P126" s="3">
        <v>8.2500000000000004E-2</v>
      </c>
      <c r="Q126" s="4">
        <f t="shared" si="18"/>
        <v>0.23557274826789842</v>
      </c>
      <c r="R126" s="4">
        <v>0</v>
      </c>
      <c r="T126" s="4">
        <v>0</v>
      </c>
      <c r="U126" s="4">
        <f t="shared" si="15"/>
        <v>0.43557274826789838</v>
      </c>
      <c r="V126" s="4">
        <f t="shared" si="19"/>
        <v>0.61957274826789843</v>
      </c>
      <c r="W126" s="4">
        <v>0.1</v>
      </c>
      <c r="X126" s="4">
        <f t="shared" si="20"/>
        <v>-5.8906081601231453E-2</v>
      </c>
      <c r="Z126" s="9">
        <v>1254775791</v>
      </c>
      <c r="AA126" s="30">
        <f>Z126/(1000000*30)</f>
        <v>41.825859700000002</v>
      </c>
      <c r="AB126" s="21">
        <f t="shared" si="25"/>
        <v>-73913925.135895744</v>
      </c>
      <c r="AC126">
        <v>218.00899999999999</v>
      </c>
      <c r="AD126" s="1">
        <f t="shared" si="23"/>
        <v>-6.6141233118077888E-2</v>
      </c>
      <c r="AE126" s="1">
        <f t="shared" si="35"/>
        <v>-1.2740543203505664E-2</v>
      </c>
      <c r="AF126" s="14">
        <f t="shared" si="24"/>
        <v>-82.992418103451584</v>
      </c>
      <c r="AG126" s="1">
        <f>AF126/30</f>
        <v>-2.7664139367817193</v>
      </c>
      <c r="AH126" s="15">
        <f t="shared" si="30"/>
        <v>573.23428303607068</v>
      </c>
      <c r="AI126" s="4">
        <f t="shared" si="26"/>
        <v>0.57323428303607071</v>
      </c>
    </row>
    <row r="127" spans="1:35">
      <c r="D127" s="2">
        <v>2010</v>
      </c>
      <c r="E127" s="2">
        <v>5</v>
      </c>
      <c r="F127" s="4">
        <v>2.8359999999999999</v>
      </c>
      <c r="G127" s="1">
        <v>2.7949999999999999</v>
      </c>
      <c r="H127" s="1">
        <v>2.9220000000000002</v>
      </c>
      <c r="I127" s="1">
        <v>3.09</v>
      </c>
      <c r="J127" s="4">
        <f t="shared" si="14"/>
        <v>2.8077777777777775</v>
      </c>
      <c r="K127" s="4">
        <v>0.20399999999999999</v>
      </c>
      <c r="L127" s="4">
        <f t="shared" si="17"/>
        <v>0.20666666666666667</v>
      </c>
      <c r="M127" s="4">
        <v>0.184</v>
      </c>
      <c r="N127" s="4">
        <v>0.18</v>
      </c>
      <c r="O127" s="4">
        <v>0.02</v>
      </c>
      <c r="P127" s="3">
        <v>8.2500000000000004E-2</v>
      </c>
      <c r="Q127" s="4">
        <f t="shared" si="18"/>
        <v>0.23549653579676677</v>
      </c>
      <c r="R127" s="4">
        <v>0</v>
      </c>
      <c r="T127" s="4">
        <v>0</v>
      </c>
      <c r="U127" s="4">
        <f t="shared" si="15"/>
        <v>0.43549653579676673</v>
      </c>
      <c r="V127" s="4">
        <f t="shared" si="19"/>
        <v>0.61949653579676678</v>
      </c>
      <c r="W127" s="4">
        <v>0.1</v>
      </c>
      <c r="X127" s="4">
        <f t="shared" si="20"/>
        <v>-4.6607646907877776E-2</v>
      </c>
      <c r="Z127" s="9">
        <v>1289885802</v>
      </c>
      <c r="AA127" s="30">
        <f t="shared" si="34"/>
        <v>41.609219419354837</v>
      </c>
      <c r="AB127" s="21">
        <f t="shared" si="25"/>
        <v>-60118542.011100747</v>
      </c>
      <c r="AC127">
        <v>218.178</v>
      </c>
      <c r="AD127" s="1">
        <f t="shared" si="23"/>
        <v>-5.2291704278120479E-2</v>
      </c>
      <c r="AE127" s="1">
        <f t="shared" si="35"/>
        <v>-1.2740543203505664E-2</v>
      </c>
      <c r="AF127" s="14">
        <f t="shared" si="24"/>
        <v>-67.450326910730254</v>
      </c>
      <c r="AG127" s="1">
        <f t="shared" si="36"/>
        <v>-2.1758169971203309</v>
      </c>
      <c r="AH127" s="15">
        <f t="shared" si="30"/>
        <v>505.78395612534041</v>
      </c>
      <c r="AI127" s="4">
        <f t="shared" si="26"/>
        <v>0.50578395612534044</v>
      </c>
    </row>
    <row r="128" spans="1:35">
      <c r="A128" s="2">
        <f>A116+1</f>
        <v>2010</v>
      </c>
      <c r="B128" s="2">
        <f>D128</f>
        <v>2010</v>
      </c>
      <c r="D128" s="2">
        <v>2010</v>
      </c>
      <c r="E128" s="2">
        <v>6</v>
      </c>
      <c r="F128" s="4">
        <v>2.7320000000000002</v>
      </c>
      <c r="G128" s="1">
        <v>2.6840000000000002</v>
      </c>
      <c r="H128" s="1">
        <v>2.8319999999999999</v>
      </c>
      <c r="I128" s="1">
        <v>3.0870000000000002</v>
      </c>
      <c r="J128" s="4">
        <f t="shared" si="14"/>
        <v>2.6925555555555558</v>
      </c>
      <c r="K128" s="4">
        <v>0.20399999999999999</v>
      </c>
      <c r="L128" s="4">
        <f t="shared" si="17"/>
        <v>0.20666666666666667</v>
      </c>
      <c r="M128" s="4">
        <v>0.184</v>
      </c>
      <c r="N128" s="4">
        <v>0.18</v>
      </c>
      <c r="O128" s="4">
        <v>0.02</v>
      </c>
      <c r="P128" s="3">
        <v>8.2500000000000004E-2</v>
      </c>
      <c r="Q128" s="4">
        <f t="shared" si="18"/>
        <v>0.23526789838337187</v>
      </c>
      <c r="R128" s="4">
        <v>0</v>
      </c>
      <c r="T128" s="4">
        <v>0</v>
      </c>
      <c r="U128" s="4">
        <f t="shared" si="15"/>
        <v>0.43526789838337188</v>
      </c>
      <c r="V128" s="4">
        <f t="shared" si="19"/>
        <v>0.61926789838337193</v>
      </c>
      <c r="W128" s="4">
        <v>0.1</v>
      </c>
      <c r="X128" s="4">
        <f t="shared" si="20"/>
        <v>6.5843212727739076E-2</v>
      </c>
      <c r="Z128" s="10">
        <v>1255432005</v>
      </c>
      <c r="AA128" s="30">
        <f>Z128/(1000000*30)</f>
        <v>41.847733499999997</v>
      </c>
      <c r="AB128" s="21">
        <f t="shared" si="25"/>
        <v>82661676.570426986</v>
      </c>
      <c r="AC128">
        <v>217.965</v>
      </c>
      <c r="AD128" s="1">
        <f t="shared" si="23"/>
        <v>7.3945342925572158E-2</v>
      </c>
      <c r="AE128" s="1">
        <f t="shared" si="35"/>
        <v>-1.2740543203505664E-2</v>
      </c>
      <c r="AF128" s="14">
        <f t="shared" si="24"/>
        <v>92.833350129463625</v>
      </c>
      <c r="AG128" s="1">
        <f>AF128/30</f>
        <v>3.0944450043154541</v>
      </c>
      <c r="AH128" s="15">
        <f t="shared" si="30"/>
        <v>598.61730625480402</v>
      </c>
      <c r="AI128" s="4">
        <f t="shared" si="26"/>
        <v>0.59861730625480403</v>
      </c>
    </row>
    <row r="129" spans="1:35">
      <c r="D129" s="2">
        <v>2010</v>
      </c>
      <c r="E129" s="2">
        <v>7</v>
      </c>
      <c r="F129" s="4">
        <v>2.7290000000000001</v>
      </c>
      <c r="G129" s="1">
        <v>2.6789999999999998</v>
      </c>
      <c r="H129" s="1">
        <v>2.8319999999999999</v>
      </c>
      <c r="I129" s="1">
        <v>3.1240000000000001</v>
      </c>
      <c r="J129" s="4">
        <f t="shared" si="14"/>
        <v>2.685111111111111</v>
      </c>
      <c r="K129" s="4">
        <v>0.20399999999999999</v>
      </c>
      <c r="L129" s="4">
        <f t="shared" si="17"/>
        <v>0.18744444444444444</v>
      </c>
      <c r="M129" s="4">
        <v>0.184</v>
      </c>
      <c r="N129" s="4">
        <v>0.35299999999999998</v>
      </c>
      <c r="O129" s="4">
        <v>0.02</v>
      </c>
      <c r="P129" s="3">
        <v>3.2500000000000001E-2</v>
      </c>
      <c r="Q129" s="4">
        <f t="shared" si="18"/>
        <v>9.8334140435835368E-2</v>
      </c>
      <c r="R129" s="4">
        <v>0</v>
      </c>
      <c r="T129" s="4">
        <v>0</v>
      </c>
      <c r="U129" s="4">
        <f t="shared" si="15"/>
        <v>0.47133414043583538</v>
      </c>
      <c r="V129" s="4">
        <f t="shared" si="19"/>
        <v>0.65533414043583527</v>
      </c>
      <c r="W129" s="4">
        <v>0.1</v>
      </c>
      <c r="X129" s="4">
        <f t="shared" si="20"/>
        <v>5.4999192897497995E-2</v>
      </c>
      <c r="Z129" s="9">
        <v>1273677743</v>
      </c>
      <c r="AA129" s="30">
        <f t="shared" si="34"/>
        <v>41.086378806451613</v>
      </c>
      <c r="AB129" s="21">
        <f t="shared" si="25"/>
        <v>70051247.87650688</v>
      </c>
      <c r="AC129">
        <v>218.011</v>
      </c>
      <c r="AD129" s="1">
        <f t="shared" si="23"/>
        <v>6.1753913484213843E-2</v>
      </c>
      <c r="AE129" s="1">
        <f t="shared" si="35"/>
        <v>-1.2740543203505664E-2</v>
      </c>
      <c r="AF129" s="14">
        <f t="shared" si="24"/>
        <v>78.654585147990758</v>
      </c>
      <c r="AG129" s="1">
        <f t="shared" si="36"/>
        <v>2.5372446821932502</v>
      </c>
      <c r="AH129" s="15">
        <f t="shared" si="30"/>
        <v>677.27189140279484</v>
      </c>
      <c r="AI129" s="4">
        <f t="shared" si="26"/>
        <v>0.67727189140279487</v>
      </c>
    </row>
    <row r="130" spans="1:35">
      <c r="D130" s="2">
        <v>2010</v>
      </c>
      <c r="E130" s="2">
        <v>8</v>
      </c>
      <c r="F130" s="4">
        <v>2.73</v>
      </c>
      <c r="G130" s="1">
        <v>2.6829999999999998</v>
      </c>
      <c r="H130" s="1">
        <v>2.8279999999999998</v>
      </c>
      <c r="I130" s="1">
        <v>3.14</v>
      </c>
      <c r="J130" s="4">
        <f t="shared" si="14"/>
        <v>2.6844444444444444</v>
      </c>
      <c r="K130" s="4">
        <v>0.20399999999999999</v>
      </c>
      <c r="L130" s="4">
        <f t="shared" si="17"/>
        <v>0.18744444444444444</v>
      </c>
      <c r="M130" s="4">
        <v>0.184</v>
      </c>
      <c r="N130" s="4">
        <v>0.35299999999999998</v>
      </c>
      <c r="O130" s="4">
        <v>0.02</v>
      </c>
      <c r="P130" s="3">
        <v>3.2500000000000001E-2</v>
      </c>
      <c r="Q130" s="4">
        <f t="shared" si="18"/>
        <v>9.8837772397094445E-2</v>
      </c>
      <c r="R130" s="4">
        <v>0</v>
      </c>
      <c r="T130" s="4">
        <v>0</v>
      </c>
      <c r="U130" s="4">
        <f t="shared" si="15"/>
        <v>0.47183777239709446</v>
      </c>
      <c r="V130" s="4">
        <f t="shared" si="19"/>
        <v>0.6558377723970944</v>
      </c>
      <c r="W130" s="4">
        <v>0.1</v>
      </c>
      <c r="X130" s="4">
        <f t="shared" si="20"/>
        <v>7.1162227602905581E-2</v>
      </c>
      <c r="Z130" s="9">
        <v>1291164966</v>
      </c>
      <c r="AA130" s="30">
        <f t="shared" si="34"/>
        <v>41.650482774193549</v>
      </c>
      <c r="AB130" s="21">
        <f t="shared" si="25"/>
        <v>91882175.183389843</v>
      </c>
      <c r="AC130">
        <v>218.31200000000001</v>
      </c>
      <c r="AD130" s="1">
        <f t="shared" si="23"/>
        <v>7.9791843993939154E-2</v>
      </c>
      <c r="AE130" s="1">
        <f t="shared" si="35"/>
        <v>-1.2740543203505664E-2</v>
      </c>
      <c r="AF130" s="14">
        <f t="shared" si="24"/>
        <v>103.02443353751175</v>
      </c>
      <c r="AG130" s="1">
        <f t="shared" si="36"/>
        <v>3.3233688237907018</v>
      </c>
      <c r="AH130" s="15">
        <f t="shared" si="30"/>
        <v>780.29632494030659</v>
      </c>
      <c r="AI130" s="4">
        <f t="shared" si="26"/>
        <v>0.78029632494030654</v>
      </c>
    </row>
    <row r="131" spans="1:35">
      <c r="D131" s="2">
        <v>2010</v>
      </c>
      <c r="E131" s="2">
        <v>9</v>
      </c>
      <c r="F131" s="4">
        <v>2.7050000000000001</v>
      </c>
      <c r="G131" s="1">
        <v>2.6779999999999999</v>
      </c>
      <c r="H131" s="1">
        <v>2.7610000000000001</v>
      </c>
      <c r="I131" s="1">
        <v>3.0169999999999999</v>
      </c>
      <c r="J131" s="4">
        <f t="shared" ref="J131:J194" si="37">(F131-0.1*I131)/0.9</f>
        <v>2.6703333333333337</v>
      </c>
      <c r="K131" s="4">
        <v>0.20399999999999999</v>
      </c>
      <c r="L131" s="4">
        <f t="shared" si="17"/>
        <v>0.18744444444444444</v>
      </c>
      <c r="M131" s="4">
        <v>0.184</v>
      </c>
      <c r="N131" s="4">
        <v>0.35299999999999998</v>
      </c>
      <c r="O131" s="4">
        <v>0.02</v>
      </c>
      <c r="P131" s="3">
        <v>3.2500000000000001E-2</v>
      </c>
      <c r="Q131" s="4">
        <f t="shared" si="18"/>
        <v>9.4966101694915261E-2</v>
      </c>
      <c r="R131" s="4">
        <v>0</v>
      </c>
      <c r="T131" s="4">
        <v>0</v>
      </c>
      <c r="U131" s="4">
        <f t="shared" ref="U131:U194" si="38">N131+O131+(P131/(1+P131))*I131</f>
        <v>0.46796610169491526</v>
      </c>
      <c r="V131" s="4">
        <f t="shared" si="19"/>
        <v>0.6519661016949152</v>
      </c>
      <c r="W131" s="4">
        <v>0.1</v>
      </c>
      <c r="X131" s="4">
        <f t="shared" si="20"/>
        <v>-3.3854990583804589E-2</v>
      </c>
      <c r="Z131" s="10">
        <v>1237725377</v>
      </c>
      <c r="AA131" s="30">
        <f>Z131/(1000000*30)</f>
        <v>41.257512566666669</v>
      </c>
      <c r="AB131" s="21">
        <f t="shared" si="25"/>
        <v>-41903180.983670987</v>
      </c>
      <c r="AC131">
        <v>218.43899999999999</v>
      </c>
      <c r="AD131" s="1">
        <f t="shared" ref="AD131:AD162" si="39">X131*($AC$213/AC131)</f>
        <v>-3.7938407175674628E-2</v>
      </c>
      <c r="AE131" s="1">
        <f t="shared" si="35"/>
        <v>-1.2740543203505664E-2</v>
      </c>
      <c r="AF131" s="14">
        <f t="shared" ref="AF131:AF162" si="40">AB131*($AC$213/AC131)/1000000</f>
        <v>-46.957329324291386</v>
      </c>
      <c r="AG131" s="1">
        <f>AF131/30</f>
        <v>-1.5652443108097129</v>
      </c>
      <c r="AH131" s="15">
        <f t="shared" si="30"/>
        <v>733.33899561601515</v>
      </c>
      <c r="AI131" s="4">
        <f t="shared" si="26"/>
        <v>0.73333899561601512</v>
      </c>
    </row>
    <row r="132" spans="1:35">
      <c r="D132" s="2">
        <v>2010</v>
      </c>
      <c r="E132" s="2">
        <v>10</v>
      </c>
      <c r="F132" s="4">
        <v>2.8010000000000002</v>
      </c>
      <c r="G132" s="1">
        <v>2.766</v>
      </c>
      <c r="H132" s="1">
        <v>2.8719999999999999</v>
      </c>
      <c r="I132" s="1">
        <v>3.0979999999999999</v>
      </c>
      <c r="J132" s="4">
        <f t="shared" si="37"/>
        <v>2.7680000000000002</v>
      </c>
      <c r="K132" s="4">
        <v>0.20399999999999999</v>
      </c>
      <c r="L132" s="4">
        <f t="shared" ref="L132:L195" si="41">(K132-0.1*N132)/0.9</f>
        <v>0.18744444444444444</v>
      </c>
      <c r="M132" s="4">
        <v>0.184</v>
      </c>
      <c r="N132" s="4">
        <v>0.35299999999999998</v>
      </c>
      <c r="O132" s="4">
        <v>0.02</v>
      </c>
      <c r="P132" s="3">
        <v>3.2500000000000001E-2</v>
      </c>
      <c r="Q132" s="4">
        <f t="shared" ref="Q132:Q195" si="42">(P132/(1+P132))*I132</f>
        <v>9.7515738498789348E-2</v>
      </c>
      <c r="R132" s="4">
        <v>0</v>
      </c>
      <c r="T132" s="4">
        <v>0</v>
      </c>
      <c r="U132" s="4">
        <f t="shared" si="38"/>
        <v>0.47051573849878936</v>
      </c>
      <c r="V132" s="4">
        <f t="shared" ref="V132:V195" si="43">M132+N132+O132+Q132+R132+T132</f>
        <v>0.6545157384987893</v>
      </c>
      <c r="W132" s="4">
        <v>0.1</v>
      </c>
      <c r="X132" s="4">
        <f t="shared" ref="X132:X195" si="44">(I132-R132-T132-U132-W132)-(J132-L132)</f>
        <v>-5.3071294054345408E-2</v>
      </c>
      <c r="Z132" s="9">
        <v>1256958886</v>
      </c>
      <c r="AA132" s="30">
        <f t="shared" si="34"/>
        <v>40.547060838709676</v>
      </c>
      <c r="AB132" s="21">
        <f t="shared" si="25"/>
        <v>-66708434.65312843</v>
      </c>
      <c r="AC132">
        <v>218.71100000000001</v>
      </c>
      <c r="AD132" s="1">
        <f t="shared" si="39"/>
        <v>-5.9398520359684674E-2</v>
      </c>
      <c r="AE132" s="1">
        <f t="shared" si="35"/>
        <v>-1.2740543203505664E-2</v>
      </c>
      <c r="AF132" s="14">
        <f t="shared" si="40"/>
        <v>-74.66149798135757</v>
      </c>
      <c r="AG132" s="1">
        <f t="shared" si="36"/>
        <v>-2.40843541875347</v>
      </c>
      <c r="AH132" s="15">
        <f t="shared" si="30"/>
        <v>658.67749763465758</v>
      </c>
      <c r="AI132" s="4">
        <f t="shared" si="26"/>
        <v>0.65867749763465755</v>
      </c>
    </row>
    <row r="133" spans="1:35">
      <c r="D133" s="2">
        <v>2010</v>
      </c>
      <c r="E133" s="2">
        <v>11</v>
      </c>
      <c r="F133" s="4">
        <v>2.859</v>
      </c>
      <c r="G133" s="1">
        <v>2.8149999999999999</v>
      </c>
      <c r="H133" s="1">
        <v>2.952</v>
      </c>
      <c r="I133" s="1">
        <v>3.157</v>
      </c>
      <c r="J133" s="4">
        <f t="shared" si="37"/>
        <v>2.8258888888888887</v>
      </c>
      <c r="K133" s="4">
        <v>0.20399999999999999</v>
      </c>
      <c r="L133" s="4">
        <f t="shared" si="41"/>
        <v>0.18744444444444444</v>
      </c>
      <c r="M133" s="4">
        <v>0.184</v>
      </c>
      <c r="N133" s="4">
        <v>0.35299999999999998</v>
      </c>
      <c r="O133" s="4">
        <v>0.02</v>
      </c>
      <c r="P133" s="3">
        <v>3.2500000000000001E-2</v>
      </c>
      <c r="Q133" s="4">
        <f t="shared" si="42"/>
        <v>9.9372881355932211E-2</v>
      </c>
      <c r="R133" s="4">
        <v>0</v>
      </c>
      <c r="T133" s="4">
        <v>0</v>
      </c>
      <c r="U133" s="4">
        <f t="shared" si="38"/>
        <v>0.47237288135593219</v>
      </c>
      <c r="V133" s="4">
        <f t="shared" si="43"/>
        <v>0.65637288135593219</v>
      </c>
      <c r="W133" s="4">
        <v>0.1</v>
      </c>
      <c r="X133" s="4">
        <f t="shared" si="44"/>
        <v>-5.3817325800376459E-2</v>
      </c>
      <c r="Z133" s="9">
        <v>1200852654</v>
      </c>
      <c r="AA133" s="30">
        <f>Z133/(1000000*30)</f>
        <v>40.028421799999997</v>
      </c>
      <c r="AB133" s="21">
        <f t="shared" si="25"/>
        <v>-64626678.518564746</v>
      </c>
      <c r="AC133">
        <v>218.803</v>
      </c>
      <c r="AD133" s="1">
        <f t="shared" si="39"/>
        <v>-6.0208168596275882E-2</v>
      </c>
      <c r="AE133" s="1">
        <f t="shared" si="35"/>
        <v>-1.2740543203505664E-2</v>
      </c>
      <c r="AF133" s="14">
        <f t="shared" si="40"/>
        <v>-72.30113905131735</v>
      </c>
      <c r="AG133" s="1">
        <f>AF133/30</f>
        <v>-2.410037968377245</v>
      </c>
      <c r="AH133" s="15">
        <f t="shared" si="30"/>
        <v>586.37635858334022</v>
      </c>
      <c r="AI133" s="4">
        <f t="shared" si="26"/>
        <v>0.58637635858334025</v>
      </c>
    </row>
    <row r="134" spans="1:35">
      <c r="B134" s="24" t="s">
        <v>23</v>
      </c>
      <c r="C134" s="27"/>
      <c r="D134" s="2">
        <v>2010</v>
      </c>
      <c r="E134" s="2">
        <v>12</v>
      </c>
      <c r="F134" s="4">
        <v>2.9929999999999999</v>
      </c>
      <c r="G134" s="1">
        <v>2.9510000000000001</v>
      </c>
      <c r="H134" s="1">
        <v>3.0819999999999999</v>
      </c>
      <c r="I134" s="1">
        <v>3.25</v>
      </c>
      <c r="J134" s="4">
        <f t="shared" si="37"/>
        <v>2.9644444444444442</v>
      </c>
      <c r="K134" s="4">
        <v>0.20399999999999999</v>
      </c>
      <c r="L134" s="4">
        <f t="shared" si="41"/>
        <v>0.18744444444444444</v>
      </c>
      <c r="M134" s="4">
        <v>0.184</v>
      </c>
      <c r="N134" s="4">
        <v>0.35299999999999998</v>
      </c>
      <c r="O134" s="4">
        <v>0.02</v>
      </c>
      <c r="P134" s="3">
        <v>3.2500000000000001E-2</v>
      </c>
      <c r="Q134" s="4">
        <f t="shared" si="42"/>
        <v>0.10230024213075062</v>
      </c>
      <c r="R134" s="4">
        <v>0</v>
      </c>
      <c r="T134" s="4">
        <v>0</v>
      </c>
      <c r="U134" s="4">
        <f t="shared" si="38"/>
        <v>0.47530024213075062</v>
      </c>
      <c r="V134" s="4">
        <f t="shared" si="43"/>
        <v>0.65930024213075056</v>
      </c>
      <c r="W134" s="4">
        <v>0.1</v>
      </c>
      <c r="X134" s="4">
        <f t="shared" si="44"/>
        <v>-0.10230024213075062</v>
      </c>
      <c r="Z134" s="10">
        <v>1232128839</v>
      </c>
      <c r="AA134" s="30">
        <f t="shared" si="34"/>
        <v>39.746091580645164</v>
      </c>
      <c r="AB134" s="21">
        <f t="shared" si="25"/>
        <v>-126047078.56598064</v>
      </c>
      <c r="AC134">
        <v>219.179</v>
      </c>
      <c r="AD134" s="1">
        <f t="shared" si="39"/>
        <v>-0.11425212757708504</v>
      </c>
      <c r="AE134" s="1">
        <f t="shared" si="35"/>
        <v>-1.2740543203505664E-2</v>
      </c>
      <c r="AF134" s="14">
        <f t="shared" si="40"/>
        <v>-140.77334130483365</v>
      </c>
      <c r="AG134" s="1">
        <f t="shared" si="36"/>
        <v>-4.5410755259623761</v>
      </c>
      <c r="AH134" s="15">
        <f t="shared" si="30"/>
        <v>445.60301727850657</v>
      </c>
      <c r="AI134" s="4">
        <f t="shared" si="26"/>
        <v>0.4456030172785066</v>
      </c>
    </row>
    <row r="135" spans="1:35">
      <c r="A135" s="31" t="s">
        <v>32</v>
      </c>
      <c r="B135" s="24" t="s">
        <v>23</v>
      </c>
      <c r="C135" s="27"/>
      <c r="D135" s="2">
        <v>2011</v>
      </c>
      <c r="E135" s="2">
        <v>1</v>
      </c>
      <c r="F135" s="4">
        <v>3.0950000000000002</v>
      </c>
      <c r="G135" s="1">
        <v>3.0579999999999998</v>
      </c>
      <c r="H135" s="1">
        <v>3.173</v>
      </c>
      <c r="I135" s="1">
        <v>3.3420000000000001</v>
      </c>
      <c r="J135" s="4">
        <f t="shared" si="37"/>
        <v>3.0675555555555558</v>
      </c>
      <c r="K135" s="4">
        <v>0.21</v>
      </c>
      <c r="L135" s="4">
        <f t="shared" si="41"/>
        <v>0.1941111111111111</v>
      </c>
      <c r="M135" s="4">
        <v>0.184</v>
      </c>
      <c r="N135" s="4">
        <v>0.35299999999999998</v>
      </c>
      <c r="O135" s="4">
        <v>0.02</v>
      </c>
      <c r="P135" s="3">
        <v>3.2500000000000001E-2</v>
      </c>
      <c r="Q135" s="4">
        <f t="shared" si="42"/>
        <v>0.10519612590799032</v>
      </c>
      <c r="R135" s="4">
        <v>0</v>
      </c>
      <c r="T135" s="4">
        <v>0</v>
      </c>
      <c r="U135" s="4">
        <f t="shared" si="38"/>
        <v>0.47819612590799032</v>
      </c>
      <c r="V135" s="4">
        <f t="shared" si="43"/>
        <v>0.66219612590799026</v>
      </c>
      <c r="W135" s="4">
        <v>0.1</v>
      </c>
      <c r="X135" s="4">
        <f t="shared" si="44"/>
        <v>-0.10964057035243524</v>
      </c>
      <c r="Z135" s="9">
        <v>1204096468</v>
      </c>
      <c r="AA135" s="30">
        <f>Z135/(1000000*31)</f>
        <v>38.841821548387095</v>
      </c>
      <c r="AB135" s="21">
        <f t="shared" si="25"/>
        <v>-132017823.51087278</v>
      </c>
      <c r="AC135">
        <v>220.22300000000001</v>
      </c>
      <c r="AD135" s="1">
        <f t="shared" si="39"/>
        <v>-0.12186954429960183</v>
      </c>
      <c r="AE135" s="1">
        <f>AVERAGE(AD135:AD146)</f>
        <v>-7.5914334147844029E-2</v>
      </c>
      <c r="AF135" s="14">
        <f t="shared" si="40"/>
        <v>-146.74268784792008</v>
      </c>
      <c r="AG135" s="1">
        <f>AF135/31</f>
        <v>-4.7336350918683898</v>
      </c>
      <c r="AH135" s="15">
        <f t="shared" si="30"/>
        <v>298.86032943058649</v>
      </c>
      <c r="AI135" s="4">
        <f t="shared" si="26"/>
        <v>0.29886032943058649</v>
      </c>
    </row>
    <row r="136" spans="1:35">
      <c r="D136" s="2">
        <v>2011</v>
      </c>
      <c r="E136" s="2">
        <v>2</v>
      </c>
      <c r="F136" s="4">
        <v>3.2109999999999999</v>
      </c>
      <c r="G136" s="1">
        <v>3.1680000000000001</v>
      </c>
      <c r="H136" s="1">
        <v>3.3010000000000002</v>
      </c>
      <c r="I136" s="1">
        <v>3.53</v>
      </c>
      <c r="J136" s="4">
        <f t="shared" si="37"/>
        <v>3.175555555555555</v>
      </c>
      <c r="K136" s="4">
        <v>0.21</v>
      </c>
      <c r="L136" s="4">
        <f t="shared" si="41"/>
        <v>0.1941111111111111</v>
      </c>
      <c r="M136" s="4">
        <v>0.184</v>
      </c>
      <c r="N136" s="4">
        <v>0.35299999999999998</v>
      </c>
      <c r="O136" s="4">
        <v>0.02</v>
      </c>
      <c r="P136" s="3">
        <v>3.2500000000000001E-2</v>
      </c>
      <c r="Q136" s="4">
        <f t="shared" si="42"/>
        <v>0.1111138014527845</v>
      </c>
      <c r="R136" s="4">
        <v>0</v>
      </c>
      <c r="T136" s="4">
        <v>0</v>
      </c>
      <c r="U136" s="4">
        <f t="shared" si="38"/>
        <v>0.48411380145278449</v>
      </c>
      <c r="V136" s="4">
        <f t="shared" si="43"/>
        <v>0.66811380145278443</v>
      </c>
      <c r="W136" s="4">
        <v>0.1</v>
      </c>
      <c r="X136" s="4">
        <f t="shared" si="44"/>
        <v>-3.555824589722878E-2</v>
      </c>
      <c r="Z136" s="9">
        <v>1131200286</v>
      </c>
      <c r="AA136" s="30">
        <f>Z136/(1000000*28)</f>
        <v>40.400010214285714</v>
      </c>
      <c r="AB136" s="21">
        <f t="shared" si="25"/>
        <v>-40223497.928603522</v>
      </c>
      <c r="AC136">
        <v>221.309</v>
      </c>
      <c r="AD136" s="1">
        <f t="shared" si="39"/>
        <v>-3.9330351590757914E-2</v>
      </c>
      <c r="AE136" s="1">
        <f>AE135</f>
        <v>-7.5914334147844029E-2</v>
      </c>
      <c r="AF136" s="14">
        <f t="shared" si="40"/>
        <v>-44.49050496794591</v>
      </c>
      <c r="AG136" s="1">
        <f>AF136/28</f>
        <v>-1.5889466059980681</v>
      </c>
      <c r="AH136" s="15">
        <f t="shared" si="30"/>
        <v>254.36982446264057</v>
      </c>
      <c r="AI136" s="4">
        <f t="shared" si="26"/>
        <v>0.25436982446264056</v>
      </c>
    </row>
    <row r="137" spans="1:35">
      <c r="D137" s="2">
        <v>2011</v>
      </c>
      <c r="E137" s="2">
        <v>3</v>
      </c>
      <c r="F137" s="4">
        <v>3.5609999999999999</v>
      </c>
      <c r="G137" s="1">
        <v>3.5089999999999999</v>
      </c>
      <c r="H137" s="1">
        <v>3.6709999999999998</v>
      </c>
      <c r="I137" s="1">
        <v>3.956</v>
      </c>
      <c r="J137" s="4">
        <f t="shared" si="37"/>
        <v>3.5171111111111109</v>
      </c>
      <c r="K137" s="4">
        <v>0.21</v>
      </c>
      <c r="L137" s="4">
        <f t="shared" si="41"/>
        <v>0.1941111111111111</v>
      </c>
      <c r="M137" s="4">
        <v>0.184</v>
      </c>
      <c r="N137" s="4">
        <v>0.35299999999999998</v>
      </c>
      <c r="O137" s="4">
        <v>0.02</v>
      </c>
      <c r="P137" s="3">
        <v>3.2500000000000001E-2</v>
      </c>
      <c r="Q137" s="4">
        <f t="shared" si="42"/>
        <v>0.12452300242130751</v>
      </c>
      <c r="R137" s="4">
        <v>0</v>
      </c>
      <c r="T137" s="4">
        <v>0</v>
      </c>
      <c r="U137" s="4">
        <f t="shared" si="38"/>
        <v>0.49752300242130754</v>
      </c>
      <c r="V137" s="4">
        <f t="shared" si="43"/>
        <v>0.68152300242130748</v>
      </c>
      <c r="W137" s="4">
        <v>0.1</v>
      </c>
      <c r="X137" s="4">
        <f t="shared" si="44"/>
        <v>3.5476997578692604E-2</v>
      </c>
      <c r="Z137" s="10">
        <v>1237807877</v>
      </c>
      <c r="AA137" s="30">
        <f t="shared" ref="AA137:AA146" si="45">Z137/(1000000*31)</f>
        <v>39.929286354838709</v>
      </c>
      <c r="AB137" s="21">
        <f t="shared" si="25"/>
        <v>43913707.055215634</v>
      </c>
      <c r="AC137">
        <v>223.46700000000001</v>
      </c>
      <c r="AD137" s="1">
        <f t="shared" si="39"/>
        <v>3.8861542551239546E-2</v>
      </c>
      <c r="AE137" s="1">
        <f t="shared" ref="AE137:AE146" si="46">AE136</f>
        <v>-7.5914334147844029E-2</v>
      </c>
      <c r="AF137" s="14">
        <f t="shared" si="40"/>
        <v>48.10312348229499</v>
      </c>
      <c r="AG137" s="1">
        <f t="shared" ref="AG137:AG146" si="47">AF137/31</f>
        <v>1.5517136607191933</v>
      </c>
      <c r="AH137" s="15">
        <f t="shared" si="30"/>
        <v>302.47294794493553</v>
      </c>
      <c r="AI137" s="4">
        <f t="shared" si="26"/>
        <v>0.30247294794493551</v>
      </c>
    </row>
    <row r="138" spans="1:35">
      <c r="D138" s="2">
        <v>2011</v>
      </c>
      <c r="E138" s="2">
        <v>4</v>
      </c>
      <c r="F138" s="4">
        <v>3.8</v>
      </c>
      <c r="G138" s="1">
        <v>3.746</v>
      </c>
      <c r="H138" s="1">
        <v>3.9140000000000001</v>
      </c>
      <c r="I138" s="1">
        <v>4.16</v>
      </c>
      <c r="J138" s="4">
        <f t="shared" si="37"/>
        <v>3.76</v>
      </c>
      <c r="K138" s="4">
        <v>0.21</v>
      </c>
      <c r="L138" s="4">
        <f t="shared" si="41"/>
        <v>0.1941111111111111</v>
      </c>
      <c r="M138" s="4">
        <v>0.184</v>
      </c>
      <c r="N138" s="4">
        <v>0.35299999999999998</v>
      </c>
      <c r="O138" s="4">
        <v>0.02</v>
      </c>
      <c r="P138" s="3">
        <v>3.2500000000000001E-2</v>
      </c>
      <c r="Q138" s="4">
        <f t="shared" si="42"/>
        <v>0.13094430992736078</v>
      </c>
      <c r="R138" s="4">
        <v>0</v>
      </c>
      <c r="T138" s="4">
        <v>0</v>
      </c>
      <c r="U138" s="4">
        <f t="shared" si="38"/>
        <v>0.50394430992736083</v>
      </c>
      <c r="V138" s="4">
        <f t="shared" si="43"/>
        <v>0.68794430992736078</v>
      </c>
      <c r="W138" s="4">
        <v>0.1</v>
      </c>
      <c r="X138" s="4">
        <f t="shared" si="44"/>
        <v>-9.8331988162496664E-3</v>
      </c>
      <c r="Z138" s="9">
        <v>1204833929</v>
      </c>
      <c r="AA138" s="30">
        <f>Z138/(1000000*30)</f>
        <v>40.161130966666668</v>
      </c>
      <c r="AB138" s="21">
        <f t="shared" si="25"/>
        <v>-11847371.564420234</v>
      </c>
      <c r="AC138">
        <v>224.90600000000001</v>
      </c>
      <c r="AD138" s="1">
        <f t="shared" si="39"/>
        <v>-1.070237968499947E-2</v>
      </c>
      <c r="AE138" s="1">
        <f t="shared" si="46"/>
        <v>-7.5914334147844029E-2</v>
      </c>
      <c r="AF138" s="14">
        <f t="shared" si="40"/>
        <v>-12.894590165527694</v>
      </c>
      <c r="AG138" s="1">
        <f>AF138/30</f>
        <v>-0.42981967218425648</v>
      </c>
      <c r="AH138" s="15">
        <f t="shared" si="30"/>
        <v>289.57835777940784</v>
      </c>
      <c r="AI138" s="4">
        <f t="shared" si="26"/>
        <v>0.28957835777940782</v>
      </c>
    </row>
    <row r="139" spans="1:35">
      <c r="D139" s="2">
        <v>2011</v>
      </c>
      <c r="E139" s="2">
        <v>5</v>
      </c>
      <c r="F139" s="4">
        <v>3.9060000000000001</v>
      </c>
      <c r="G139" s="1">
        <v>3.8490000000000002</v>
      </c>
      <c r="H139" s="1">
        <v>4.0250000000000004</v>
      </c>
      <c r="I139" s="1">
        <v>4.181</v>
      </c>
      <c r="J139" s="4">
        <f t="shared" si="37"/>
        <v>3.8754444444444447</v>
      </c>
      <c r="K139" s="4">
        <v>0.21</v>
      </c>
      <c r="L139" s="4">
        <f t="shared" si="41"/>
        <v>0.1941111111111111</v>
      </c>
      <c r="M139" s="4">
        <v>0.184</v>
      </c>
      <c r="N139" s="4">
        <v>0.35299999999999998</v>
      </c>
      <c r="O139" s="4">
        <v>0.02</v>
      </c>
      <c r="P139" s="3">
        <v>3.2500000000000001E-2</v>
      </c>
      <c r="Q139" s="4">
        <f t="shared" si="42"/>
        <v>0.13160532687651333</v>
      </c>
      <c r="R139" s="4">
        <v>0</v>
      </c>
      <c r="T139" s="4">
        <v>0</v>
      </c>
      <c r="U139" s="4">
        <f t="shared" si="38"/>
        <v>0.50460532687651338</v>
      </c>
      <c r="V139" s="4">
        <f t="shared" si="43"/>
        <v>0.68860532687651332</v>
      </c>
      <c r="W139" s="4">
        <v>0.1</v>
      </c>
      <c r="X139" s="4">
        <f t="shared" si="44"/>
        <v>-0.10493866020984699</v>
      </c>
      <c r="Z139" s="9">
        <v>1237497276</v>
      </c>
      <c r="AA139" s="30">
        <f t="shared" si="45"/>
        <v>39.919266967741933</v>
      </c>
      <c r="AB139" s="21">
        <f t="shared" si="25"/>
        <v>-129861306.15677524</v>
      </c>
      <c r="AC139">
        <v>225.964</v>
      </c>
      <c r="AD139" s="1">
        <f t="shared" si="39"/>
        <v>-0.11367967852457739</v>
      </c>
      <c r="AE139" s="1">
        <f t="shared" si="46"/>
        <v>-7.5914334147844029E-2</v>
      </c>
      <c r="AF139" s="14">
        <f t="shared" si="40"/>
        <v>-140.67829251072021</v>
      </c>
      <c r="AG139" s="1">
        <f t="shared" si="47"/>
        <v>-4.5380094358296841</v>
      </c>
      <c r="AH139" s="15">
        <f t="shared" si="30"/>
        <v>148.90006526868763</v>
      </c>
      <c r="AI139" s="4">
        <f t="shared" si="26"/>
        <v>0.14890006526868763</v>
      </c>
    </row>
    <row r="140" spans="1:35">
      <c r="A140" s="2">
        <f>A128+1</f>
        <v>2011</v>
      </c>
      <c r="B140" s="2">
        <f>D140</f>
        <v>2011</v>
      </c>
      <c r="D140" s="2">
        <v>2011</v>
      </c>
      <c r="E140" s="2">
        <v>6</v>
      </c>
      <c r="F140" s="4">
        <v>3.68</v>
      </c>
      <c r="G140" s="1">
        <v>3.6280000000000001</v>
      </c>
      <c r="H140" s="1">
        <v>3.7890000000000001</v>
      </c>
      <c r="I140" s="1">
        <v>3.9180000000000001</v>
      </c>
      <c r="J140" s="4">
        <f t="shared" si="37"/>
        <v>3.6535555555555557</v>
      </c>
      <c r="K140" s="4">
        <v>0.21</v>
      </c>
      <c r="L140" s="4">
        <f t="shared" si="41"/>
        <v>0.1941111111111111</v>
      </c>
      <c r="M140" s="4">
        <v>0.184</v>
      </c>
      <c r="N140" s="4">
        <v>0.35299999999999998</v>
      </c>
      <c r="O140" s="4">
        <v>0.02</v>
      </c>
      <c r="P140" s="3">
        <v>3.2500000000000001E-2</v>
      </c>
      <c r="Q140" s="4">
        <f t="shared" si="42"/>
        <v>0.12332687651331721</v>
      </c>
      <c r="R140" s="4">
        <v>0</v>
      </c>
      <c r="T140" s="4">
        <v>0</v>
      </c>
      <c r="U140" s="4">
        <f t="shared" si="38"/>
        <v>0.49632687651331719</v>
      </c>
      <c r="V140" s="4">
        <f t="shared" si="43"/>
        <v>0.68032687651331714</v>
      </c>
      <c r="W140" s="4">
        <v>0.1</v>
      </c>
      <c r="X140" s="4">
        <f t="shared" si="44"/>
        <v>-0.13777132095776201</v>
      </c>
      <c r="Z140" s="10">
        <v>1220789762</v>
      </c>
      <c r="AA140" s="30">
        <f>Z140/(1000000*30)</f>
        <v>40.692992066666669</v>
      </c>
      <c r="AB140" s="21">
        <f t="shared" si="25"/>
        <v>-168189818.1224519</v>
      </c>
      <c r="AC140">
        <v>225.72200000000001</v>
      </c>
      <c r="AD140" s="1">
        <f t="shared" si="39"/>
        <v>-0.1494071936805749</v>
      </c>
      <c r="AE140" s="1">
        <f t="shared" si="46"/>
        <v>-7.5914334147844029E-2</v>
      </c>
      <c r="AF140" s="14">
        <f t="shared" si="40"/>
        <v>-182.39477241439695</v>
      </c>
      <c r="AG140" s="1">
        <f>AF140/30</f>
        <v>-6.0798257471465655</v>
      </c>
      <c r="AH140" s="15">
        <f t="shared" si="30"/>
        <v>-33.494707145709327</v>
      </c>
      <c r="AI140" s="4">
        <f t="shared" si="26"/>
        <v>-3.3494707145709325E-2</v>
      </c>
    </row>
    <row r="141" spans="1:35">
      <c r="D141" s="2">
        <v>2011</v>
      </c>
      <c r="E141" s="2">
        <v>7</v>
      </c>
      <c r="F141" s="4">
        <v>3.65</v>
      </c>
      <c r="G141" s="1">
        <v>3.6139999999999999</v>
      </c>
      <c r="H141" s="1">
        <v>3.726</v>
      </c>
      <c r="I141" s="1">
        <v>3.798</v>
      </c>
      <c r="J141" s="4">
        <f t="shared" si="37"/>
        <v>3.6335555555555556</v>
      </c>
      <c r="K141" s="4">
        <v>0.21</v>
      </c>
      <c r="L141" s="4">
        <f t="shared" si="41"/>
        <v>0.19366666666666665</v>
      </c>
      <c r="M141" s="4">
        <v>0.184</v>
      </c>
      <c r="N141" s="4">
        <v>0.35699999999999998</v>
      </c>
      <c r="O141" s="4">
        <v>0.02</v>
      </c>
      <c r="P141" s="3">
        <v>3.2500000000000001E-2</v>
      </c>
      <c r="Q141" s="4">
        <f t="shared" si="42"/>
        <v>0.11954963680387411</v>
      </c>
      <c r="R141" s="4">
        <v>0</v>
      </c>
      <c r="T141" s="4">
        <v>0</v>
      </c>
      <c r="U141" s="4">
        <f t="shared" si="38"/>
        <v>0.49654963680387409</v>
      </c>
      <c r="V141" s="4">
        <f t="shared" si="43"/>
        <v>0.68054963680387404</v>
      </c>
      <c r="W141" s="4">
        <v>0.1</v>
      </c>
      <c r="X141" s="4">
        <f t="shared" si="44"/>
        <v>-0.23843852569276303</v>
      </c>
      <c r="Z141" s="9">
        <v>1245916412</v>
      </c>
      <c r="AA141" s="30">
        <f t="shared" si="45"/>
        <v>40.190852</v>
      </c>
      <c r="AB141" s="21">
        <f t="shared" si="25"/>
        <v>-297074472.41369712</v>
      </c>
      <c r="AC141">
        <v>225.922</v>
      </c>
      <c r="AD141" s="1">
        <f t="shared" si="39"/>
        <v>-0.25834762860734539</v>
      </c>
      <c r="AE141" s="1">
        <f t="shared" si="46"/>
        <v>-7.5914334147844029E-2</v>
      </c>
      <c r="AF141" s="14">
        <f t="shared" si="40"/>
        <v>-321.87955048317235</v>
      </c>
      <c r="AG141" s="1">
        <f t="shared" si="47"/>
        <v>-10.383211305908786</v>
      </c>
      <c r="AH141" s="15">
        <f t="shared" si="30"/>
        <v>-355.37425762888165</v>
      </c>
      <c r="AI141" s="4">
        <f t="shared" si="26"/>
        <v>-0.35537425762888164</v>
      </c>
    </row>
    <row r="142" spans="1:35">
      <c r="D142" s="2">
        <v>2011</v>
      </c>
      <c r="E142" s="2">
        <v>8</v>
      </c>
      <c r="F142" s="4">
        <v>3.6389999999999998</v>
      </c>
      <c r="G142" s="1">
        <v>3.6120000000000001</v>
      </c>
      <c r="H142" s="1">
        <v>3.698</v>
      </c>
      <c r="I142" s="1">
        <v>3.7770000000000001</v>
      </c>
      <c r="J142" s="4">
        <f t="shared" si="37"/>
        <v>3.6236666666666664</v>
      </c>
      <c r="K142" s="4">
        <v>0.21</v>
      </c>
      <c r="L142" s="4">
        <f t="shared" si="41"/>
        <v>0.19366666666666665</v>
      </c>
      <c r="M142" s="4">
        <v>0.184</v>
      </c>
      <c r="N142" s="4">
        <v>0.35699999999999998</v>
      </c>
      <c r="O142" s="4">
        <v>0.02</v>
      </c>
      <c r="P142" s="3">
        <v>3.2500000000000001E-2</v>
      </c>
      <c r="Q142" s="4">
        <f t="shared" si="42"/>
        <v>0.11888861985472156</v>
      </c>
      <c r="R142" s="4">
        <v>0</v>
      </c>
      <c r="T142" s="4">
        <v>0</v>
      </c>
      <c r="U142" s="4">
        <f t="shared" si="38"/>
        <v>0.49588861985472155</v>
      </c>
      <c r="V142" s="4">
        <f t="shared" si="43"/>
        <v>0.67988861985472149</v>
      </c>
      <c r="W142" s="4">
        <v>0.1</v>
      </c>
      <c r="X142" s="4">
        <f t="shared" si="44"/>
        <v>-0.24888861985472133</v>
      </c>
      <c r="Z142" s="9">
        <v>1269658460</v>
      </c>
      <c r="AA142" s="30">
        <f t="shared" si="45"/>
        <v>40.956724516129029</v>
      </c>
      <c r="AB142" s="21">
        <f t="shared" si="25"/>
        <v>-316003541.79627091</v>
      </c>
      <c r="AC142">
        <v>226.54499999999999</v>
      </c>
      <c r="AD142" s="1">
        <f t="shared" si="39"/>
        <v>-0.26892868833899586</v>
      </c>
      <c r="AE142" s="1">
        <f t="shared" si="46"/>
        <v>-7.5914334147844029E-2</v>
      </c>
      <c r="AF142" s="14">
        <f t="shared" si="40"/>
        <v>-341.44758428630951</v>
      </c>
      <c r="AG142" s="1">
        <f t="shared" si="47"/>
        <v>-11.014438202784177</v>
      </c>
      <c r="AH142" s="15">
        <f t="shared" si="30"/>
        <v>-696.82184191519116</v>
      </c>
      <c r="AI142" s="4">
        <f t="shared" si="26"/>
        <v>-0.69682184191519114</v>
      </c>
    </row>
    <row r="143" spans="1:35">
      <c r="D143" s="2">
        <v>2011</v>
      </c>
      <c r="E143" s="2">
        <v>9</v>
      </c>
      <c r="F143" s="4">
        <v>3.6110000000000002</v>
      </c>
      <c r="G143" s="1">
        <v>3.573</v>
      </c>
      <c r="H143" s="1">
        <v>3.6930000000000001</v>
      </c>
      <c r="I143" s="1">
        <v>3.9249999999999998</v>
      </c>
      <c r="J143" s="4">
        <f t="shared" si="37"/>
        <v>3.576111111111111</v>
      </c>
      <c r="K143" s="4">
        <v>0.21</v>
      </c>
      <c r="L143" s="4">
        <f t="shared" si="41"/>
        <v>0.19366666666666665</v>
      </c>
      <c r="M143" s="4">
        <v>0.184</v>
      </c>
      <c r="N143" s="4">
        <v>0.35699999999999998</v>
      </c>
      <c r="O143" s="4">
        <v>0.02</v>
      </c>
      <c r="P143" s="3">
        <v>3.2500000000000001E-2</v>
      </c>
      <c r="Q143" s="4">
        <f t="shared" si="42"/>
        <v>0.12354721549636805</v>
      </c>
      <c r="R143" s="4">
        <v>0</v>
      </c>
      <c r="T143" s="4">
        <v>0</v>
      </c>
      <c r="U143" s="4">
        <f t="shared" si="38"/>
        <v>0.50054721549636805</v>
      </c>
      <c r="V143" s="4">
        <f t="shared" si="43"/>
        <v>0.68454721549636799</v>
      </c>
      <c r="W143" s="4">
        <v>0.1</v>
      </c>
      <c r="X143" s="4">
        <f t="shared" si="44"/>
        <v>-5.7991659940812568E-2</v>
      </c>
      <c r="Z143" s="10">
        <v>1211495250</v>
      </c>
      <c r="AA143" s="30">
        <f>Z143/(1000000*30)</f>
        <v>40.383175000000001</v>
      </c>
      <c r="AB143" s="21">
        <f t="shared" si="25"/>
        <v>-70256620.557909712</v>
      </c>
      <c r="AC143">
        <v>226.88900000000001</v>
      </c>
      <c r="AD143" s="1">
        <f t="shared" si="39"/>
        <v>-6.2566040972774115E-2</v>
      </c>
      <c r="AE143" s="1">
        <f t="shared" si="46"/>
        <v>-7.5914334147844029E-2</v>
      </c>
      <c r="AF143" s="14">
        <f t="shared" si="40"/>
        <v>-75.798461449821218</v>
      </c>
      <c r="AG143" s="1">
        <f>AF143/30</f>
        <v>-2.5266153816607071</v>
      </c>
      <c r="AH143" s="15">
        <f t="shared" si="30"/>
        <v>-772.62030336501243</v>
      </c>
      <c r="AI143" s="4">
        <f t="shared" si="26"/>
        <v>-0.77262030336501242</v>
      </c>
    </row>
    <row r="144" spans="1:35">
      <c r="D144" s="2">
        <v>2011</v>
      </c>
      <c r="E144" s="2">
        <v>10</v>
      </c>
      <c r="F144" s="4">
        <v>3.448</v>
      </c>
      <c r="G144" s="1">
        <v>3.4</v>
      </c>
      <c r="H144" s="1">
        <v>3.5489999999999999</v>
      </c>
      <c r="I144" s="1">
        <v>3.8439999999999999</v>
      </c>
      <c r="J144" s="4">
        <f t="shared" si="37"/>
        <v>3.4039999999999999</v>
      </c>
      <c r="K144" s="4">
        <v>0.21</v>
      </c>
      <c r="L144" s="4">
        <f t="shared" si="41"/>
        <v>0.19366666666666665</v>
      </c>
      <c r="M144" s="4">
        <v>0.184</v>
      </c>
      <c r="N144" s="4">
        <v>0.35699999999999998</v>
      </c>
      <c r="O144" s="4">
        <v>0.02</v>
      </c>
      <c r="P144" s="3">
        <v>3.2500000000000001E-2</v>
      </c>
      <c r="Q144" s="4">
        <f t="shared" si="42"/>
        <v>0.12099757869249395</v>
      </c>
      <c r="R144" s="4">
        <v>0</v>
      </c>
      <c r="T144" s="4">
        <v>0</v>
      </c>
      <c r="U144" s="4">
        <f t="shared" si="38"/>
        <v>0.49799757869249395</v>
      </c>
      <c r="V144" s="4">
        <f t="shared" si="43"/>
        <v>0.68199757869249389</v>
      </c>
      <c r="W144" s="4">
        <v>0.1</v>
      </c>
      <c r="X144" s="4">
        <f t="shared" si="44"/>
        <v>3.5669087974172342E-2</v>
      </c>
      <c r="Z144" s="9">
        <v>1233852207</v>
      </c>
      <c r="AA144" s="30">
        <f t="shared" si="45"/>
        <v>39.801684096774196</v>
      </c>
      <c r="AB144" s="21">
        <f t="shared" si="25"/>
        <v>44010382.918609701</v>
      </c>
      <c r="AC144">
        <v>226.42099999999999</v>
      </c>
      <c r="AD144" s="1">
        <f t="shared" si="39"/>
        <v>3.8562206548181273E-2</v>
      </c>
      <c r="AE144" s="1">
        <f t="shared" si="46"/>
        <v>-7.5914334147844029E-2</v>
      </c>
      <c r="AF144" s="14">
        <f t="shared" si="40"/>
        <v>47.580063656263313</v>
      </c>
      <c r="AG144" s="1">
        <f t="shared" si="47"/>
        <v>1.5348407631052681</v>
      </c>
      <c r="AH144" s="15">
        <f t="shared" si="30"/>
        <v>-725.04023970874914</v>
      </c>
      <c r="AI144" s="4">
        <f t="shared" si="26"/>
        <v>-0.72504023970874909</v>
      </c>
    </row>
    <row r="145" spans="1:35">
      <c r="D145" s="2">
        <v>2011</v>
      </c>
      <c r="E145" s="2">
        <v>11</v>
      </c>
      <c r="F145" s="4">
        <v>3.3839999999999999</v>
      </c>
      <c r="G145" s="1">
        <v>3.33</v>
      </c>
      <c r="H145" s="1">
        <v>3.4969999999999999</v>
      </c>
      <c r="I145" s="1">
        <v>3.8</v>
      </c>
      <c r="J145" s="4">
        <f t="shared" si="37"/>
        <v>3.3377777777777777</v>
      </c>
      <c r="K145" s="4">
        <v>0.21</v>
      </c>
      <c r="L145" s="4">
        <f t="shared" si="41"/>
        <v>0.19366666666666665</v>
      </c>
      <c r="M145" s="4">
        <v>0.184</v>
      </c>
      <c r="N145" s="4">
        <v>0.35699999999999998</v>
      </c>
      <c r="O145" s="4">
        <v>0.02</v>
      </c>
      <c r="P145" s="3">
        <v>3.2500000000000001E-2</v>
      </c>
      <c r="Q145" s="4">
        <f t="shared" si="42"/>
        <v>0.11961259079903148</v>
      </c>
      <c r="R145" s="4">
        <v>0</v>
      </c>
      <c r="T145" s="4">
        <v>0</v>
      </c>
      <c r="U145" s="4">
        <f t="shared" si="38"/>
        <v>0.49661259079903147</v>
      </c>
      <c r="V145" s="4">
        <f t="shared" si="43"/>
        <v>0.68061259079903147</v>
      </c>
      <c r="W145" s="4">
        <v>0.1</v>
      </c>
      <c r="X145" s="4">
        <f t="shared" si="44"/>
        <v>5.9276298089857349E-2</v>
      </c>
      <c r="Z145" s="9">
        <v>1169249871</v>
      </c>
      <c r="AA145" s="30">
        <f>Z145/(1000000*30)</f>
        <v>38.974995700000001</v>
      </c>
      <c r="AB145" s="21">
        <f t="shared" si="25"/>
        <v>69308803.894923255</v>
      </c>
      <c r="AC145">
        <v>226.23</v>
      </c>
      <c r="AD145" s="1">
        <f t="shared" si="39"/>
        <v>6.4138301304972029E-2</v>
      </c>
      <c r="AE145" s="1">
        <f t="shared" si="46"/>
        <v>-7.5914334147844029E-2</v>
      </c>
      <c r="AF145" s="14">
        <f t="shared" si="40"/>
        <v>74.993700526997685</v>
      </c>
      <c r="AG145" s="1">
        <f>AF145/30</f>
        <v>2.4997900175665895</v>
      </c>
      <c r="AH145" s="15">
        <f t="shared" si="30"/>
        <v>-650.04653918175143</v>
      </c>
      <c r="AI145" s="4">
        <f t="shared" si="26"/>
        <v>-0.65004653918175148</v>
      </c>
    </row>
    <row r="146" spans="1:35">
      <c r="B146" s="24" t="s">
        <v>23</v>
      </c>
      <c r="C146" s="27"/>
      <c r="D146" s="2">
        <v>2011</v>
      </c>
      <c r="E146" s="2">
        <v>12</v>
      </c>
      <c r="F146" s="4">
        <v>3.266</v>
      </c>
      <c r="G146" s="1">
        <v>3.22</v>
      </c>
      <c r="H146" s="1">
        <v>3.3610000000000002</v>
      </c>
      <c r="I146" s="1">
        <v>3.6</v>
      </c>
      <c r="J146" s="4">
        <f t="shared" si="37"/>
        <v>3.2288888888888891</v>
      </c>
      <c r="K146" s="4">
        <v>0.21</v>
      </c>
      <c r="L146" s="4">
        <f t="shared" si="41"/>
        <v>0.19366666666666665</v>
      </c>
      <c r="M146" s="4">
        <v>0.184</v>
      </c>
      <c r="N146" s="4">
        <v>0.35699999999999998</v>
      </c>
      <c r="O146" s="4">
        <v>0.02</v>
      </c>
      <c r="P146" s="3">
        <v>3.2500000000000001E-2</v>
      </c>
      <c r="Q146" s="4">
        <f t="shared" si="42"/>
        <v>0.11331719128329298</v>
      </c>
      <c r="R146" s="4">
        <v>0</v>
      </c>
      <c r="T146" s="4">
        <v>0</v>
      </c>
      <c r="U146" s="4">
        <f t="shared" si="38"/>
        <v>0.49031719128329299</v>
      </c>
      <c r="V146" s="4">
        <f t="shared" si="43"/>
        <v>0.67431719128329293</v>
      </c>
      <c r="W146" s="4">
        <v>0.1</v>
      </c>
      <c r="X146" s="4">
        <f t="shared" si="44"/>
        <v>-2.5539413505515363E-2</v>
      </c>
      <c r="Z146" s="10">
        <v>1233735965</v>
      </c>
      <c r="AA146" s="30">
        <f t="shared" si="45"/>
        <v>39.797934354838709</v>
      </c>
      <c r="AB146" s="21">
        <f t="shared" si="25"/>
        <v>-31508892.96676103</v>
      </c>
      <c r="AC146">
        <v>225.672</v>
      </c>
      <c r="AD146" s="1">
        <f t="shared" si="39"/>
        <v>-2.7702554478894515E-2</v>
      </c>
      <c r="AE146" s="1">
        <f t="shared" si="46"/>
        <v>-7.5914334147844029E-2</v>
      </c>
      <c r="AF146" s="14">
        <f t="shared" si="40"/>
        <v>-34.177637782984</v>
      </c>
      <c r="AG146" s="1">
        <f t="shared" si="47"/>
        <v>-1.1025044446123871</v>
      </c>
      <c r="AH146" s="15">
        <f t="shared" si="30"/>
        <v>-684.22417696473542</v>
      </c>
      <c r="AI146" s="4">
        <f t="shared" si="26"/>
        <v>-0.68422417696473548</v>
      </c>
    </row>
    <row r="147" spans="1:35">
      <c r="A147" s="31" t="s">
        <v>32</v>
      </c>
      <c r="B147" s="24" t="s">
        <v>23</v>
      </c>
      <c r="C147" s="27"/>
      <c r="D147" s="2">
        <v>2012</v>
      </c>
      <c r="E147" s="2">
        <v>1</v>
      </c>
      <c r="F147" s="4">
        <v>3.38</v>
      </c>
      <c r="G147" s="1">
        <v>3.33</v>
      </c>
      <c r="H147" s="1">
        <v>3.4860000000000002</v>
      </c>
      <c r="I147" s="1">
        <v>3.6989999999999998</v>
      </c>
      <c r="J147" s="4">
        <f t="shared" si="37"/>
        <v>3.3445555555555555</v>
      </c>
      <c r="K147" s="4">
        <v>0.22299999999999998</v>
      </c>
      <c r="L147" s="4">
        <f t="shared" si="41"/>
        <v>0.20811111111111108</v>
      </c>
      <c r="M147" s="4">
        <v>0.184</v>
      </c>
      <c r="N147" s="4">
        <v>0.35699999999999998</v>
      </c>
      <c r="O147" s="4">
        <v>0.02</v>
      </c>
      <c r="P147" s="3">
        <v>3.2500000000000001E-2</v>
      </c>
      <c r="Q147" s="4">
        <f t="shared" si="42"/>
        <v>0.11643341404358354</v>
      </c>
      <c r="R147" s="4">
        <v>0</v>
      </c>
      <c r="T147" s="4">
        <v>0.01</v>
      </c>
      <c r="U147" s="4">
        <f t="shared" si="38"/>
        <v>0.49343341404358354</v>
      </c>
      <c r="V147" s="4">
        <f t="shared" si="43"/>
        <v>0.68743341404358349</v>
      </c>
      <c r="W147" s="4">
        <v>0.1</v>
      </c>
      <c r="X147" s="4">
        <f t="shared" si="44"/>
        <v>-4.087785848802783E-2</v>
      </c>
      <c r="Z147" s="9">
        <v>1165769473</v>
      </c>
      <c r="AA147" s="30">
        <f>Z147/(1000000*31)</f>
        <v>37.605466870967739</v>
      </c>
      <c r="AB147" s="21">
        <f t="shared" si="25"/>
        <v>-47654159.546956778</v>
      </c>
      <c r="AC147">
        <v>226.66499999999999</v>
      </c>
      <c r="AD147" s="1">
        <f t="shared" si="39"/>
        <v>-4.4145886960273446E-2</v>
      </c>
      <c r="AE147" s="1">
        <f>AVERAGE(AD147:AD158)</f>
        <v>6.0865729232909595E-2</v>
      </c>
      <c r="AF147" s="14">
        <f t="shared" si="40"/>
        <v>-51.463927376795546</v>
      </c>
      <c r="AG147" s="1">
        <f>AF147/31</f>
        <v>-1.6601266895740499</v>
      </c>
      <c r="AH147" s="15">
        <f t="shared" si="30"/>
        <v>-735.68810434153102</v>
      </c>
      <c r="AI147" s="4">
        <f t="shared" si="26"/>
        <v>-0.73568810434153098</v>
      </c>
    </row>
    <row r="148" spans="1:35">
      <c r="D148" s="2">
        <v>2012</v>
      </c>
      <c r="E148" s="2">
        <v>2</v>
      </c>
      <c r="F148" s="4">
        <v>3.5790000000000002</v>
      </c>
      <c r="G148" s="1">
        <v>3.5169999999999999</v>
      </c>
      <c r="H148" s="1">
        <v>3.7109999999999999</v>
      </c>
      <c r="I148" s="1">
        <v>3.98</v>
      </c>
      <c r="J148" s="4">
        <f t="shared" si="37"/>
        <v>3.5344444444444445</v>
      </c>
      <c r="K148" s="4">
        <v>0.22299999999999998</v>
      </c>
      <c r="L148" s="4">
        <f t="shared" si="41"/>
        <v>0.20811111111111108</v>
      </c>
      <c r="M148" s="4">
        <v>0.184</v>
      </c>
      <c r="N148" s="4">
        <v>0.35699999999999998</v>
      </c>
      <c r="O148" s="4">
        <v>0.02</v>
      </c>
      <c r="P148" s="3">
        <v>3.2500000000000001E-2</v>
      </c>
      <c r="Q148" s="4">
        <f t="shared" si="42"/>
        <v>0.12527845036319613</v>
      </c>
      <c r="R148" s="4">
        <v>0</v>
      </c>
      <c r="T148" s="4">
        <v>0.01</v>
      </c>
      <c r="U148" s="4">
        <f t="shared" si="38"/>
        <v>0.50227845036319607</v>
      </c>
      <c r="V148" s="4">
        <f t="shared" si="43"/>
        <v>0.69627845036319602</v>
      </c>
      <c r="W148" s="4">
        <v>0.1</v>
      </c>
      <c r="X148" s="4">
        <f t="shared" si="44"/>
        <v>4.1388216303470671E-2</v>
      </c>
      <c r="Z148" s="9">
        <v>1154582904</v>
      </c>
      <c r="AA148" s="30">
        <f>Z148/(1000000*29)</f>
        <v>39.813203586206896</v>
      </c>
      <c r="AB148" s="21">
        <f t="shared" si="25"/>
        <v>47786126.971041314</v>
      </c>
      <c r="AC148">
        <v>227.66300000000001</v>
      </c>
      <c r="AD148" s="1">
        <f t="shared" si="39"/>
        <v>4.4501108726764438E-2</v>
      </c>
      <c r="AE148" s="1">
        <f>AE147</f>
        <v>6.0865729232909595E-2</v>
      </c>
      <c r="AF148" s="14">
        <f t="shared" si="40"/>
        <v>51.380219344967422</v>
      </c>
      <c r="AG148" s="1">
        <f>AF148/29</f>
        <v>1.7717317015506007</v>
      </c>
      <c r="AH148" s="15">
        <f t="shared" si="30"/>
        <v>-684.30788499656364</v>
      </c>
      <c r="AI148" s="4">
        <f t="shared" si="26"/>
        <v>-0.6843078849965637</v>
      </c>
    </row>
    <row r="149" spans="1:35">
      <c r="D149" s="2">
        <v>2012</v>
      </c>
      <c r="E149" s="2">
        <v>3</v>
      </c>
      <c r="F149" s="4">
        <v>3.8519999999999999</v>
      </c>
      <c r="G149" s="1">
        <v>3.774</v>
      </c>
      <c r="H149" s="1">
        <v>4.0170000000000003</v>
      </c>
      <c r="I149" s="1">
        <v>4.367</v>
      </c>
      <c r="J149" s="4">
        <f t="shared" si="37"/>
        <v>3.7947777777777776</v>
      </c>
      <c r="K149" s="4">
        <v>0.22299999999999998</v>
      </c>
      <c r="L149" s="4">
        <f t="shared" si="41"/>
        <v>0.20811111111111108</v>
      </c>
      <c r="M149" s="4">
        <v>0.184</v>
      </c>
      <c r="N149" s="4">
        <v>0.35699999999999998</v>
      </c>
      <c r="O149" s="4">
        <v>0.02</v>
      </c>
      <c r="P149" s="3">
        <v>3.2500000000000001E-2</v>
      </c>
      <c r="Q149" s="4">
        <f t="shared" si="42"/>
        <v>0.13746004842615014</v>
      </c>
      <c r="R149" s="4">
        <v>0</v>
      </c>
      <c r="T149" s="4">
        <v>0.01</v>
      </c>
      <c r="U149" s="4">
        <f t="shared" si="38"/>
        <v>0.51446004842615012</v>
      </c>
      <c r="V149" s="4">
        <f t="shared" si="43"/>
        <v>0.70846004842615007</v>
      </c>
      <c r="W149" s="4">
        <v>0.1</v>
      </c>
      <c r="X149" s="4">
        <f t="shared" si="44"/>
        <v>0.15587328490718377</v>
      </c>
      <c r="Z149" s="10">
        <v>1237090205</v>
      </c>
      <c r="AA149" s="30">
        <f t="shared" ref="AA149:AA158" si="48">Z149/(1000000*31)</f>
        <v>39.906135645161292</v>
      </c>
      <c r="AB149" s="21">
        <f t="shared" si="25"/>
        <v>192829313.97985139</v>
      </c>
      <c r="AC149">
        <v>229.392</v>
      </c>
      <c r="AD149" s="1">
        <f t="shared" si="39"/>
        <v>0.16633360326118563</v>
      </c>
      <c r="AE149" s="1">
        <f t="shared" ref="AE149:AE158" si="49">AE148</f>
        <v>6.0865729232909595E-2</v>
      </c>
      <c r="AF149" s="14">
        <f t="shared" si="40"/>
        <v>205.76967135676878</v>
      </c>
      <c r="AG149" s="1">
        <f t="shared" ref="AG149:AG158" si="50">AF149/31</f>
        <v>6.6377313340893158</v>
      </c>
      <c r="AH149" s="15">
        <f t="shared" si="30"/>
        <v>-478.53821363979489</v>
      </c>
      <c r="AI149" s="4">
        <f t="shared" si="26"/>
        <v>-0.47853821363979487</v>
      </c>
    </row>
    <row r="150" spans="1:35">
      <c r="D150" s="2">
        <v>2012</v>
      </c>
      <c r="E150" s="2">
        <v>4</v>
      </c>
      <c r="F150" s="4">
        <v>3.9</v>
      </c>
      <c r="G150" s="1">
        <v>3.8370000000000002</v>
      </c>
      <c r="H150" s="1">
        <v>4.032</v>
      </c>
      <c r="I150" s="1">
        <v>4.2450000000000001</v>
      </c>
      <c r="J150" s="4">
        <f t="shared" si="37"/>
        <v>3.8616666666666664</v>
      </c>
      <c r="K150" s="4">
        <v>0.22299999999999998</v>
      </c>
      <c r="L150" s="4">
        <f t="shared" si="41"/>
        <v>0.20811111111111108</v>
      </c>
      <c r="M150" s="4">
        <v>0.184</v>
      </c>
      <c r="N150" s="4">
        <v>0.35699999999999998</v>
      </c>
      <c r="O150" s="4">
        <v>0.02</v>
      </c>
      <c r="P150" s="3">
        <v>3.2500000000000001E-2</v>
      </c>
      <c r="Q150" s="4">
        <f t="shared" si="42"/>
        <v>0.13361985472154966</v>
      </c>
      <c r="R150" s="4">
        <v>0</v>
      </c>
      <c r="T150" s="4">
        <v>0.01</v>
      </c>
      <c r="U150" s="4">
        <f t="shared" si="38"/>
        <v>0.51061985472154969</v>
      </c>
      <c r="V150" s="4">
        <f t="shared" si="43"/>
        <v>0.70461985472154964</v>
      </c>
      <c r="W150" s="4">
        <v>0.1</v>
      </c>
      <c r="X150" s="4">
        <f t="shared" si="44"/>
        <v>-2.9175410277104685E-2</v>
      </c>
      <c r="Z150" s="9">
        <v>1183756696</v>
      </c>
      <c r="AA150" s="30">
        <f>Z150/(1000000*30)</f>
        <v>39.458556533333336</v>
      </c>
      <c r="AB150" s="21">
        <f t="shared" si="25"/>
        <v>-34536587.27406989</v>
      </c>
      <c r="AC150">
        <v>230.08500000000001</v>
      </c>
      <c r="AD150" s="1">
        <f t="shared" si="39"/>
        <v>-3.1039537475677892E-2</v>
      </c>
      <c r="AE150" s="1">
        <f t="shared" si="49"/>
        <v>6.0865729232909595E-2</v>
      </c>
      <c r="AF150" s="14">
        <f t="shared" si="40"/>
        <v>-36.743260327576643</v>
      </c>
      <c r="AG150" s="1">
        <f>AF150/30</f>
        <v>-1.2247753442525549</v>
      </c>
      <c r="AH150" s="15">
        <f t="shared" si="30"/>
        <v>-515.28147396737154</v>
      </c>
      <c r="AI150" s="4">
        <f t="shared" si="26"/>
        <v>-0.51528147396737156</v>
      </c>
    </row>
    <row r="151" spans="1:35">
      <c r="D151" s="2">
        <v>2012</v>
      </c>
      <c r="E151" s="2">
        <v>5</v>
      </c>
      <c r="F151" s="4">
        <v>3.7320000000000002</v>
      </c>
      <c r="G151" s="1">
        <v>3.6429999999999998</v>
      </c>
      <c r="H151" s="1">
        <v>3.919</v>
      </c>
      <c r="I151" s="1">
        <v>4.3070000000000004</v>
      </c>
      <c r="J151" s="4">
        <f t="shared" si="37"/>
        <v>3.6681111111111115</v>
      </c>
      <c r="K151" s="4">
        <v>0.22299999999999998</v>
      </c>
      <c r="L151" s="4">
        <f t="shared" si="41"/>
        <v>0.20811111111111108</v>
      </c>
      <c r="M151" s="4">
        <v>0.184</v>
      </c>
      <c r="N151" s="4">
        <v>0.35699999999999998</v>
      </c>
      <c r="O151" s="4">
        <v>0.02</v>
      </c>
      <c r="P151" s="3">
        <v>3.2500000000000001E-2</v>
      </c>
      <c r="Q151" s="4">
        <f t="shared" si="42"/>
        <v>0.13557142857142859</v>
      </c>
      <c r="R151" s="4">
        <v>0</v>
      </c>
      <c r="T151" s="4">
        <v>0.01</v>
      </c>
      <c r="U151" s="4">
        <f t="shared" si="38"/>
        <v>0.51257142857142857</v>
      </c>
      <c r="V151" s="4">
        <f t="shared" si="43"/>
        <v>0.70657142857142852</v>
      </c>
      <c r="W151" s="4">
        <v>0.1</v>
      </c>
      <c r="X151" s="4">
        <f t="shared" si="44"/>
        <v>0.22442857142857164</v>
      </c>
      <c r="Z151" s="9">
        <v>1277903245</v>
      </c>
      <c r="AA151" s="30">
        <f t="shared" si="48"/>
        <v>41.222685322580645</v>
      </c>
      <c r="AB151" s="21">
        <f t="shared" si="25"/>
        <v>286797999.69928598</v>
      </c>
      <c r="AC151">
        <v>229.815</v>
      </c>
      <c r="AD151" s="1">
        <f t="shared" si="39"/>
        <v>0.23904867952794351</v>
      </c>
      <c r="AE151" s="1">
        <f t="shared" si="49"/>
        <v>6.0865729232909595E-2</v>
      </c>
      <c r="AF151" s="14">
        <f t="shared" si="40"/>
        <v>305.48108328172407</v>
      </c>
      <c r="AG151" s="1">
        <f t="shared" si="50"/>
        <v>9.8542284929588408</v>
      </c>
      <c r="AH151" s="15">
        <f t="shared" si="30"/>
        <v>-209.80039068564747</v>
      </c>
      <c r="AI151" s="4">
        <f t="shared" si="26"/>
        <v>-0.20980039068564746</v>
      </c>
    </row>
    <row r="152" spans="1:35">
      <c r="A152" s="2">
        <f>A140+1</f>
        <v>2012</v>
      </c>
      <c r="B152" s="2">
        <f>D152</f>
        <v>2012</v>
      </c>
      <c r="D152" s="2">
        <v>2012</v>
      </c>
      <c r="E152" s="2">
        <v>6</v>
      </c>
      <c r="F152" s="4">
        <v>3.5390000000000001</v>
      </c>
      <c r="G152" s="1">
        <v>3.4649999999999999</v>
      </c>
      <c r="H152" s="1">
        <v>3.6949999999999998</v>
      </c>
      <c r="I152" s="1">
        <v>4.085</v>
      </c>
      <c r="J152" s="4">
        <f t="shared" si="37"/>
        <v>3.4783333333333335</v>
      </c>
      <c r="K152" s="4">
        <v>0.22299999999999998</v>
      </c>
      <c r="L152" s="4">
        <f t="shared" si="41"/>
        <v>0.20811111111111108</v>
      </c>
      <c r="M152" s="4">
        <v>0.184</v>
      </c>
      <c r="N152" s="4">
        <v>0.35699999999999998</v>
      </c>
      <c r="O152" s="4">
        <v>0.02</v>
      </c>
      <c r="P152" s="3">
        <v>3.2500000000000001E-2</v>
      </c>
      <c r="Q152" s="4">
        <f t="shared" si="42"/>
        <v>0.12858353510895884</v>
      </c>
      <c r="R152" s="4">
        <v>0</v>
      </c>
      <c r="T152" s="4">
        <v>0.01</v>
      </c>
      <c r="U152" s="4">
        <f t="shared" si="38"/>
        <v>0.50558353510895881</v>
      </c>
      <c r="V152" s="4">
        <f t="shared" si="43"/>
        <v>0.69958353510895877</v>
      </c>
      <c r="W152" s="4">
        <v>0.1</v>
      </c>
      <c r="X152" s="4">
        <f t="shared" si="44"/>
        <v>0.19919424266881913</v>
      </c>
      <c r="Z152" s="10">
        <v>1230283199</v>
      </c>
      <c r="AA152" s="30">
        <f>Z152/(1000000*30)</f>
        <v>41.009439966666669</v>
      </c>
      <c r="AB152" s="21">
        <f t="shared" si="25"/>
        <v>245065330.09297711</v>
      </c>
      <c r="AC152">
        <v>229.47800000000001</v>
      </c>
      <c r="AD152" s="1">
        <f t="shared" si="39"/>
        <v>0.21248207621614953</v>
      </c>
      <c r="AE152" s="1">
        <f t="shared" si="49"/>
        <v>6.0865729232909595E-2</v>
      </c>
      <c r="AF152" s="14">
        <f t="shared" si="40"/>
        <v>261.41312845736627</v>
      </c>
      <c r="AG152" s="1">
        <f>AF152/30</f>
        <v>8.7137709485788761</v>
      </c>
      <c r="AH152" s="15">
        <f t="shared" si="30"/>
        <v>51.612737771718798</v>
      </c>
      <c r="AI152" s="4">
        <f t="shared" si="26"/>
        <v>5.1612737771718799E-2</v>
      </c>
    </row>
    <row r="153" spans="1:35">
      <c r="D153" s="2">
        <v>2012</v>
      </c>
      <c r="E153" s="2">
        <v>7</v>
      </c>
      <c r="F153" s="4">
        <v>3.4390000000000001</v>
      </c>
      <c r="G153" s="1">
        <v>3.379</v>
      </c>
      <c r="H153" s="1">
        <v>3.5649999999999999</v>
      </c>
      <c r="I153" s="1">
        <v>3.774</v>
      </c>
      <c r="J153" s="4">
        <f t="shared" si="37"/>
        <v>3.4017777777777773</v>
      </c>
      <c r="K153" s="4">
        <v>0.22299999999999998</v>
      </c>
      <c r="L153" s="4">
        <f t="shared" si="41"/>
        <v>0.20777777777777773</v>
      </c>
      <c r="M153" s="4">
        <v>0.184</v>
      </c>
      <c r="N153" s="4">
        <v>0.36</v>
      </c>
      <c r="O153" s="4">
        <v>0.02</v>
      </c>
      <c r="P153" s="3">
        <v>3.2500000000000001E-2</v>
      </c>
      <c r="Q153" s="4">
        <f t="shared" si="42"/>
        <v>0.11879418886198548</v>
      </c>
      <c r="R153" s="4">
        <v>0</v>
      </c>
      <c r="T153" s="4">
        <v>0.01</v>
      </c>
      <c r="U153" s="4">
        <f t="shared" si="38"/>
        <v>0.49879418886198545</v>
      </c>
      <c r="V153" s="4">
        <f t="shared" si="43"/>
        <v>0.69279418886198552</v>
      </c>
      <c r="W153" s="4">
        <v>0.1</v>
      </c>
      <c r="X153" s="4">
        <f t="shared" si="44"/>
        <v>-2.8794188861984704E-2</v>
      </c>
      <c r="Z153" s="9">
        <v>1230261987</v>
      </c>
      <c r="AA153" s="30">
        <f t="shared" si="48"/>
        <v>39.685870548387093</v>
      </c>
      <c r="AB153" s="21">
        <f t="shared" si="25"/>
        <v>-35424396.003398567</v>
      </c>
      <c r="AC153">
        <v>229.10400000000001</v>
      </c>
      <c r="AD153" s="1">
        <f t="shared" si="39"/>
        <v>-3.0765129874510213E-2</v>
      </c>
      <c r="AE153" s="1">
        <f t="shared" si="49"/>
        <v>6.0865729232909595E-2</v>
      </c>
      <c r="AF153" s="14">
        <f t="shared" si="40"/>
        <v>-37.849169809727989</v>
      </c>
      <c r="AG153" s="1">
        <f t="shared" si="50"/>
        <v>-1.2209409616041287</v>
      </c>
      <c r="AH153" s="15">
        <f t="shared" si="30"/>
        <v>13.763567961990809</v>
      </c>
      <c r="AI153" s="4">
        <f t="shared" si="26"/>
        <v>1.3763567961990809E-2</v>
      </c>
    </row>
    <row r="154" spans="1:35">
      <c r="D154" s="2">
        <v>2012</v>
      </c>
      <c r="E154" s="2">
        <v>8</v>
      </c>
      <c r="F154" s="4">
        <v>3.722</v>
      </c>
      <c r="G154" s="1">
        <v>3.6680000000000001</v>
      </c>
      <c r="H154" s="1">
        <v>3.8340000000000001</v>
      </c>
      <c r="I154" s="1">
        <v>4.0629999999999997</v>
      </c>
      <c r="J154" s="4">
        <f t="shared" si="37"/>
        <v>3.6841111111111111</v>
      </c>
      <c r="K154" s="4">
        <v>0.22299999999999998</v>
      </c>
      <c r="L154" s="4">
        <f t="shared" si="41"/>
        <v>0.20777777777777773</v>
      </c>
      <c r="M154" s="4">
        <v>0.184</v>
      </c>
      <c r="N154" s="4">
        <v>0.36</v>
      </c>
      <c r="O154" s="4">
        <v>0.02</v>
      </c>
      <c r="P154" s="3">
        <v>3.2500000000000001E-2</v>
      </c>
      <c r="Q154" s="4">
        <f t="shared" si="42"/>
        <v>0.1278910411622276</v>
      </c>
      <c r="R154" s="4">
        <v>0</v>
      </c>
      <c r="T154" s="4">
        <v>0.01</v>
      </c>
      <c r="U154" s="4">
        <f t="shared" si="38"/>
        <v>0.50789104116222761</v>
      </c>
      <c r="V154" s="4">
        <f t="shared" si="43"/>
        <v>0.70189104116222767</v>
      </c>
      <c r="W154" s="4">
        <v>0.1</v>
      </c>
      <c r="X154" s="4">
        <f t="shared" si="44"/>
        <v>-3.1224374495561147E-2</v>
      </c>
      <c r="Z154" s="9">
        <v>1255713656</v>
      </c>
      <c r="AA154" s="30">
        <f t="shared" si="48"/>
        <v>40.506892129032259</v>
      </c>
      <c r="AB154" s="21">
        <f t="shared" si="25"/>
        <v>-39208873.454134241</v>
      </c>
      <c r="AC154">
        <v>230.37899999999999</v>
      </c>
      <c r="AD154" s="1">
        <f t="shared" si="39"/>
        <v>-3.3177024534659975E-2</v>
      </c>
      <c r="AE154" s="1">
        <f t="shared" si="49"/>
        <v>6.0865729232909595E-2</v>
      </c>
      <c r="AF154" s="14">
        <f t="shared" si="40"/>
        <v>-41.660842773619578</v>
      </c>
      <c r="AG154" s="1">
        <f t="shared" si="50"/>
        <v>-1.3438981539877284</v>
      </c>
      <c r="AH154" s="15">
        <f t="shared" si="30"/>
        <v>-27.897274811628769</v>
      </c>
      <c r="AI154" s="4">
        <f t="shared" si="26"/>
        <v>-2.7897274811628767E-2</v>
      </c>
    </row>
    <row r="155" spans="1:35">
      <c r="D155" s="2">
        <v>2012</v>
      </c>
      <c r="E155" s="2">
        <v>9</v>
      </c>
      <c r="F155" s="4">
        <v>3.8490000000000002</v>
      </c>
      <c r="G155" s="1">
        <v>3.8010000000000002</v>
      </c>
      <c r="H155" s="1">
        <v>3.9489999999999998</v>
      </c>
      <c r="I155" s="1">
        <v>4.165</v>
      </c>
      <c r="J155" s="4">
        <f t="shared" si="37"/>
        <v>3.8138888888888891</v>
      </c>
      <c r="K155" s="4">
        <v>0.22299999999999998</v>
      </c>
      <c r="L155" s="4">
        <f t="shared" si="41"/>
        <v>0.20777777777777773</v>
      </c>
      <c r="M155" s="4">
        <v>0.184</v>
      </c>
      <c r="N155" s="4">
        <v>0.36</v>
      </c>
      <c r="O155" s="4">
        <v>0.02</v>
      </c>
      <c r="P155" s="3">
        <v>3.2500000000000001E-2</v>
      </c>
      <c r="Q155" s="4">
        <f t="shared" si="42"/>
        <v>0.13110169491525425</v>
      </c>
      <c r="R155" s="4">
        <v>0</v>
      </c>
      <c r="T155" s="4">
        <v>0.01</v>
      </c>
      <c r="U155" s="4">
        <f t="shared" si="38"/>
        <v>0.51110169491525426</v>
      </c>
      <c r="V155" s="4">
        <f t="shared" si="43"/>
        <v>0.70510169491525432</v>
      </c>
      <c r="W155" s="4">
        <v>0.1</v>
      </c>
      <c r="X155" s="4">
        <f t="shared" si="44"/>
        <v>-6.2212806026365364E-2</v>
      </c>
      <c r="Z155" s="10">
        <v>1194012527</v>
      </c>
      <c r="AA155" s="30">
        <f>Z155/(1000000*30)</f>
        <v>39.800417566666667</v>
      </c>
      <c r="AB155" s="21">
        <f t="shared" si="25"/>
        <v>-74282869.735301331</v>
      </c>
      <c r="AC155">
        <v>231.40700000000001</v>
      </c>
      <c r="AD155" s="1">
        <f t="shared" si="39"/>
        <v>-6.5809694330637672E-2</v>
      </c>
      <c r="AE155" s="1">
        <f t="shared" si="49"/>
        <v>6.0865729232909595E-2</v>
      </c>
      <c r="AF155" s="14">
        <f t="shared" si="40"/>
        <v>-78.577599428822253</v>
      </c>
      <c r="AG155" s="1">
        <f>AF155/30</f>
        <v>-2.6192533142940753</v>
      </c>
      <c r="AH155" s="15">
        <f t="shared" si="30"/>
        <v>-106.47487424045102</v>
      </c>
      <c r="AI155" s="4">
        <f t="shared" si="26"/>
        <v>-0.10647487424045102</v>
      </c>
    </row>
    <row r="156" spans="1:35">
      <c r="D156" s="2">
        <v>2012</v>
      </c>
      <c r="E156" s="2">
        <v>10</v>
      </c>
      <c r="F156" s="4">
        <v>3.746</v>
      </c>
      <c r="G156" s="1">
        <v>3.653</v>
      </c>
      <c r="H156" s="1">
        <v>3.9390000000000001</v>
      </c>
      <c r="I156" s="1">
        <v>4.4119999999999999</v>
      </c>
      <c r="J156" s="4">
        <f t="shared" si="37"/>
        <v>3.6720000000000002</v>
      </c>
      <c r="K156" s="4">
        <v>0.22299999999999998</v>
      </c>
      <c r="L156" s="4">
        <f t="shared" si="41"/>
        <v>0.20777777777777773</v>
      </c>
      <c r="M156" s="4">
        <v>0.184</v>
      </c>
      <c r="N156" s="4">
        <v>0.36</v>
      </c>
      <c r="O156" s="4">
        <v>0.02</v>
      </c>
      <c r="P156" s="3">
        <v>3.2500000000000001E-2</v>
      </c>
      <c r="Q156" s="4">
        <f t="shared" si="42"/>
        <v>0.13887651331719128</v>
      </c>
      <c r="R156" s="4">
        <v>0</v>
      </c>
      <c r="T156" s="4">
        <v>0.01</v>
      </c>
      <c r="U156" s="4">
        <f t="shared" si="38"/>
        <v>0.51887651331719131</v>
      </c>
      <c r="V156" s="4">
        <f t="shared" si="43"/>
        <v>0.71287651331719137</v>
      </c>
      <c r="W156" s="4">
        <v>0.1</v>
      </c>
      <c r="X156" s="4">
        <f t="shared" si="44"/>
        <v>0.31890126446058664</v>
      </c>
      <c r="Z156" s="9">
        <v>1220857664</v>
      </c>
      <c r="AA156" s="30">
        <f t="shared" si="48"/>
        <v>39.382505290322584</v>
      </c>
      <c r="AB156" s="21">
        <f t="shared" si="25"/>
        <v>389333052.77599806</v>
      </c>
      <c r="AC156">
        <v>231.31700000000001</v>
      </c>
      <c r="AD156" s="1">
        <f t="shared" si="39"/>
        <v>0.33747007319932887</v>
      </c>
      <c r="AE156" s="1">
        <f t="shared" si="49"/>
        <v>6.0865729232909595E-2</v>
      </c>
      <c r="AF156" s="14">
        <f t="shared" si="40"/>
        <v>412.00292523604173</v>
      </c>
      <c r="AG156" s="1">
        <f t="shared" si="50"/>
        <v>13.290416943098121</v>
      </c>
      <c r="AH156" s="15">
        <f>AH155+AF156</f>
        <v>305.52805099559072</v>
      </c>
      <c r="AI156" s="4">
        <f t="shared" si="26"/>
        <v>0.30552805099559072</v>
      </c>
    </row>
    <row r="157" spans="1:35">
      <c r="D157" s="2">
        <v>2012</v>
      </c>
      <c r="E157" s="2">
        <v>11</v>
      </c>
      <c r="F157" s="4">
        <v>3.452</v>
      </c>
      <c r="G157" s="1">
        <v>3.38</v>
      </c>
      <c r="H157" s="1">
        <v>3.6030000000000002</v>
      </c>
      <c r="I157" s="1">
        <v>3.8460000000000001</v>
      </c>
      <c r="J157" s="4">
        <f t="shared" si="37"/>
        <v>3.4082222222222223</v>
      </c>
      <c r="K157" s="4">
        <v>0.22299999999999998</v>
      </c>
      <c r="L157" s="4">
        <f t="shared" si="41"/>
        <v>0.20777777777777773</v>
      </c>
      <c r="M157" s="4">
        <v>0.184</v>
      </c>
      <c r="N157" s="4">
        <v>0.36</v>
      </c>
      <c r="O157" s="4">
        <v>0.02</v>
      </c>
      <c r="P157" s="3">
        <v>3.2500000000000001E-2</v>
      </c>
      <c r="Q157" s="4">
        <f t="shared" si="42"/>
        <v>0.12106053268765134</v>
      </c>
      <c r="R157" s="4">
        <v>0</v>
      </c>
      <c r="T157" s="4">
        <v>0.01</v>
      </c>
      <c r="U157" s="4">
        <f t="shared" si="38"/>
        <v>0.50106053268765138</v>
      </c>
      <c r="V157" s="4">
        <f t="shared" si="43"/>
        <v>0.69506053268765144</v>
      </c>
      <c r="W157" s="4">
        <v>0.1</v>
      </c>
      <c r="X157" s="4">
        <f t="shared" si="44"/>
        <v>3.4495022867904623E-2</v>
      </c>
      <c r="Z157" s="9">
        <v>1162560411</v>
      </c>
      <c r="AA157" s="30">
        <f>Z157/(1000000*30)</f>
        <v>38.752013699999999</v>
      </c>
      <c r="AB157" s="21">
        <f t="shared" si="25"/>
        <v>40102547.962765597</v>
      </c>
      <c r="AC157">
        <v>230.221</v>
      </c>
      <c r="AD157" s="1">
        <f t="shared" si="39"/>
        <v>3.6677360743559019E-2</v>
      </c>
      <c r="AE157" s="1">
        <f t="shared" si="49"/>
        <v>6.0865729232909595E-2</v>
      </c>
      <c r="AF157" s="14">
        <f t="shared" si="40"/>
        <v>42.639647580427237</v>
      </c>
      <c r="AG157" s="1">
        <f>AF157/30</f>
        <v>1.4213215860142412</v>
      </c>
      <c r="AH157" s="15">
        <f t="shared" si="30"/>
        <v>348.16769857601798</v>
      </c>
      <c r="AI157" s="4">
        <f t="shared" si="26"/>
        <v>0.34816769857601798</v>
      </c>
    </row>
    <row r="158" spans="1:35">
      <c r="B158" s="24" t="s">
        <v>23</v>
      </c>
      <c r="C158" s="27"/>
      <c r="D158" s="2">
        <v>2012</v>
      </c>
      <c r="E158" s="2">
        <v>12</v>
      </c>
      <c r="F158" s="4">
        <v>3.31</v>
      </c>
      <c r="G158" s="1">
        <v>3.2559999999999998</v>
      </c>
      <c r="H158" s="1">
        <v>3.4239999999999999</v>
      </c>
      <c r="I158" s="1">
        <v>3.58</v>
      </c>
      <c r="J158" s="4">
        <f t="shared" si="37"/>
        <v>3.28</v>
      </c>
      <c r="K158" s="4">
        <v>0.22299999999999998</v>
      </c>
      <c r="L158" s="4">
        <f t="shared" si="41"/>
        <v>0.20777777777777773</v>
      </c>
      <c r="M158" s="4">
        <v>0.184</v>
      </c>
      <c r="N158" s="4">
        <v>0.36</v>
      </c>
      <c r="O158" s="4">
        <v>0.02</v>
      </c>
      <c r="P158" s="3">
        <v>3.2500000000000001E-2</v>
      </c>
      <c r="Q158" s="4">
        <f t="shared" si="42"/>
        <v>0.11268765133171914</v>
      </c>
      <c r="R158" s="4">
        <v>0</v>
      </c>
      <c r="T158" s="4">
        <v>0.01</v>
      </c>
      <c r="U158" s="4">
        <f t="shared" si="38"/>
        <v>0.49268765133171916</v>
      </c>
      <c r="V158" s="4">
        <f t="shared" si="43"/>
        <v>0.68668765133171916</v>
      </c>
      <c r="W158" s="4">
        <v>0.1</v>
      </c>
      <c r="X158" s="4">
        <f t="shared" si="44"/>
        <v>-9.4909873553941093E-2</v>
      </c>
      <c r="Z158" s="10">
        <v>1192002207</v>
      </c>
      <c r="AA158" s="30">
        <f t="shared" si="48"/>
        <v>38.451684096774194</v>
      </c>
      <c r="AB158" s="21">
        <f t="shared" si="25"/>
        <v>-113132778.74238871</v>
      </c>
      <c r="AC158">
        <v>229.601</v>
      </c>
      <c r="AD158" s="1">
        <f t="shared" si="39"/>
        <v>-0.10118687770425662</v>
      </c>
      <c r="AE158" s="1">
        <f t="shared" si="49"/>
        <v>6.0865729232909595E-2</v>
      </c>
      <c r="AF158" s="14">
        <f t="shared" si="40"/>
        <v>-120.61498154291297</v>
      </c>
      <c r="AG158" s="1">
        <f t="shared" si="50"/>
        <v>-3.890805856222999</v>
      </c>
      <c r="AH158" s="15">
        <f t="shared" si="30"/>
        <v>227.55271703310501</v>
      </c>
      <c r="AI158" s="4">
        <f t="shared" si="26"/>
        <v>0.22755271703310501</v>
      </c>
    </row>
    <row r="159" spans="1:35">
      <c r="A159" s="31" t="s">
        <v>32</v>
      </c>
      <c r="B159" s="24" t="s">
        <v>23</v>
      </c>
      <c r="C159" s="27"/>
      <c r="D159" s="2">
        <v>2013</v>
      </c>
      <c r="E159" s="2">
        <v>1</v>
      </c>
      <c r="F159" s="4">
        <v>3.319</v>
      </c>
      <c r="G159" s="1">
        <v>3.2549999999999999</v>
      </c>
      <c r="H159" s="1">
        <v>3.452</v>
      </c>
      <c r="I159" s="1">
        <v>3.6320000000000001</v>
      </c>
      <c r="J159" s="4">
        <f t="shared" si="37"/>
        <v>3.2842222222222222</v>
      </c>
      <c r="K159" s="4">
        <v>0.23599999999999999</v>
      </c>
      <c r="L159" s="4">
        <f t="shared" si="41"/>
        <v>0.22222222222222221</v>
      </c>
      <c r="M159" s="4">
        <v>0.184</v>
      </c>
      <c r="N159" s="4">
        <v>0.36</v>
      </c>
      <c r="O159" s="4">
        <v>0.02</v>
      </c>
      <c r="P159" s="3">
        <v>3.2500000000000001E-2</v>
      </c>
      <c r="Q159" s="4">
        <f t="shared" si="42"/>
        <v>0.11432445520581115</v>
      </c>
      <c r="R159" s="4">
        <v>0</v>
      </c>
      <c r="T159" s="4">
        <v>0.01</v>
      </c>
      <c r="U159" s="4">
        <f t="shared" si="38"/>
        <v>0.49432445520581114</v>
      </c>
      <c r="V159" s="4">
        <f t="shared" si="43"/>
        <v>0.6883244552058112</v>
      </c>
      <c r="W159" s="4">
        <v>0.1</v>
      </c>
      <c r="X159" s="4">
        <f t="shared" si="44"/>
        <v>-3.4324455205810622E-2</v>
      </c>
      <c r="Z159" s="9">
        <v>1169694474</v>
      </c>
      <c r="AA159" s="30">
        <f>Z159/(1000000*31)</f>
        <v>37.732079806451615</v>
      </c>
      <c r="AB159" s="21">
        <f t="shared" si="25"/>
        <v>-40149125.577297218</v>
      </c>
      <c r="AC159">
        <v>230.28</v>
      </c>
      <c r="AD159" s="1">
        <f t="shared" si="39"/>
        <v>-3.6486651433079546E-2</v>
      </c>
      <c r="AE159" s="1">
        <f>AVERAGE(AD159:AD170)</f>
        <v>1.3704505324706498E-2</v>
      </c>
      <c r="AF159" s="14">
        <f t="shared" si="40"/>
        <v>-42.678234556037332</v>
      </c>
      <c r="AG159" s="1">
        <f>AF159/31</f>
        <v>-1.3767172437431396</v>
      </c>
      <c r="AH159" s="15">
        <f t="shared" si="30"/>
        <v>184.87448247706769</v>
      </c>
      <c r="AI159" s="4">
        <f t="shared" si="26"/>
        <v>0.1848744824770677</v>
      </c>
    </row>
    <row r="160" spans="1:35">
      <c r="D160" s="2">
        <v>2013</v>
      </c>
      <c r="E160" s="2">
        <v>2</v>
      </c>
      <c r="F160" s="4">
        <v>3.67</v>
      </c>
      <c r="G160" s="1">
        <v>3.605</v>
      </c>
      <c r="H160" s="1">
        <v>3.8069999999999999</v>
      </c>
      <c r="I160" s="1">
        <v>4.0780000000000003</v>
      </c>
      <c r="J160" s="4">
        <f t="shared" si="37"/>
        <v>3.6246666666666667</v>
      </c>
      <c r="K160" s="4">
        <v>0.23599999999999999</v>
      </c>
      <c r="L160" s="4">
        <f t="shared" si="41"/>
        <v>0.22222222222222221</v>
      </c>
      <c r="M160" s="4">
        <v>0.184</v>
      </c>
      <c r="N160" s="4">
        <v>0.36</v>
      </c>
      <c r="O160" s="4">
        <v>0.02</v>
      </c>
      <c r="P160" s="3">
        <v>3.2500000000000001E-2</v>
      </c>
      <c r="Q160" s="4">
        <f t="shared" si="42"/>
        <v>0.12836319612590802</v>
      </c>
      <c r="R160" s="4">
        <v>0</v>
      </c>
      <c r="T160" s="4">
        <v>0.01</v>
      </c>
      <c r="U160" s="4">
        <f t="shared" si="38"/>
        <v>0.50836319612590808</v>
      </c>
      <c r="V160" s="4">
        <f t="shared" si="43"/>
        <v>0.70236319612590803</v>
      </c>
      <c r="W160" s="4">
        <v>0.1</v>
      </c>
      <c r="X160" s="4">
        <f t="shared" si="44"/>
        <v>5.7192359429647954E-2</v>
      </c>
      <c r="Z160" s="9">
        <v>1097679113</v>
      </c>
      <c r="AA160" s="30">
        <f>Z160/(1000000*28)</f>
        <v>39.202825464285716</v>
      </c>
      <c r="AB160" s="21">
        <f t="shared" si="25"/>
        <v>62778858.369113155</v>
      </c>
      <c r="AC160">
        <v>232.166</v>
      </c>
      <c r="AD160" s="1">
        <f t="shared" si="39"/>
        <v>6.030120213703042E-2</v>
      </c>
      <c r="AE160" s="1">
        <f>AE159</f>
        <v>1.3704505324706498E-2</v>
      </c>
      <c r="AF160" s="14">
        <f t="shared" si="40"/>
        <v>66.191370074609253</v>
      </c>
      <c r="AG160" s="1">
        <f>AF160/28</f>
        <v>2.3639775026646164</v>
      </c>
      <c r="AH160" s="15">
        <f t="shared" si="30"/>
        <v>251.06585255167693</v>
      </c>
      <c r="AI160" s="4">
        <f t="shared" si="26"/>
        <v>0.2510658525516769</v>
      </c>
    </row>
    <row r="161" spans="1:35">
      <c r="D161" s="2">
        <v>2013</v>
      </c>
      <c r="E161" s="2">
        <v>3</v>
      </c>
      <c r="F161" s="4">
        <v>3.7109999999999999</v>
      </c>
      <c r="G161" s="1">
        <v>3.6480000000000001</v>
      </c>
      <c r="H161" s="1">
        <v>3.8450000000000002</v>
      </c>
      <c r="I161" s="1">
        <v>4.1440000000000001</v>
      </c>
      <c r="J161" s="4">
        <f t="shared" si="37"/>
        <v>3.6628888888888884</v>
      </c>
      <c r="K161" s="4">
        <v>0.23599999999999999</v>
      </c>
      <c r="L161" s="4">
        <f t="shared" si="41"/>
        <v>0.22222222222222221</v>
      </c>
      <c r="M161" s="4">
        <v>0.184</v>
      </c>
      <c r="N161" s="4">
        <v>0.36</v>
      </c>
      <c r="O161" s="4">
        <v>0.02</v>
      </c>
      <c r="P161" s="3">
        <v>3.2500000000000001E-2</v>
      </c>
      <c r="Q161" s="4">
        <f t="shared" si="42"/>
        <v>0.1304406779661017</v>
      </c>
      <c r="R161" s="4">
        <v>0</v>
      </c>
      <c r="T161" s="4">
        <v>0.01</v>
      </c>
      <c r="U161" s="4">
        <f t="shared" si="38"/>
        <v>0.51044067796610171</v>
      </c>
      <c r="V161" s="4">
        <f t="shared" si="43"/>
        <v>0.70444067796610177</v>
      </c>
      <c r="W161" s="4">
        <v>0.1</v>
      </c>
      <c r="X161" s="4">
        <f t="shared" si="44"/>
        <v>8.2892655367232226E-2</v>
      </c>
      <c r="Z161" s="10">
        <v>1237136829</v>
      </c>
      <c r="AA161" s="30">
        <f t="shared" ref="AA161:AA170" si="51">Z161/(1000000*31)</f>
        <v>39.907639645161289</v>
      </c>
      <c r="AB161" s="21">
        <f t="shared" si="25"/>
        <v>102549556.8084075</v>
      </c>
      <c r="AC161">
        <v>232.773</v>
      </c>
      <c r="AD161" s="1">
        <f t="shared" si="39"/>
        <v>8.717059769270194E-2</v>
      </c>
      <c r="AE161" s="1">
        <f t="shared" ref="AE161:AE170" si="52">AE160</f>
        <v>1.3704505324706498E-2</v>
      </c>
      <c r="AF161" s="14">
        <f t="shared" si="40"/>
        <v>107.841956811584</v>
      </c>
      <c r="AG161" s="1">
        <f t="shared" ref="AG161:AG170" si="53">AF161/31</f>
        <v>3.4787728003736773</v>
      </c>
      <c r="AH161" s="15">
        <f t="shared" si="30"/>
        <v>358.90780936326092</v>
      </c>
      <c r="AI161" s="4">
        <f t="shared" si="26"/>
        <v>0.35890780936326094</v>
      </c>
    </row>
    <row r="162" spans="1:35">
      <c r="D162" s="2">
        <v>2013</v>
      </c>
      <c r="E162" s="2">
        <v>4</v>
      </c>
      <c r="F162" s="4">
        <v>3.57</v>
      </c>
      <c r="G162" s="1">
        <v>3.5009999999999999</v>
      </c>
      <c r="H162" s="1">
        <v>3.714</v>
      </c>
      <c r="I162" s="1">
        <v>3.9830000000000001</v>
      </c>
      <c r="J162" s="4">
        <f t="shared" si="37"/>
        <v>3.524111111111111</v>
      </c>
      <c r="K162" s="4">
        <v>0.23599999999999999</v>
      </c>
      <c r="L162" s="4">
        <f t="shared" si="41"/>
        <v>0.22222222222222221</v>
      </c>
      <c r="M162" s="4">
        <v>0.184</v>
      </c>
      <c r="N162" s="4">
        <v>0.36</v>
      </c>
      <c r="O162" s="4">
        <v>0.02</v>
      </c>
      <c r="P162" s="3">
        <v>3.2500000000000001E-2</v>
      </c>
      <c r="Q162" s="4">
        <f t="shared" si="42"/>
        <v>0.12537288135593222</v>
      </c>
      <c r="R162" s="4">
        <v>0</v>
      </c>
      <c r="T162" s="4">
        <v>0.01</v>
      </c>
      <c r="U162" s="4">
        <f t="shared" si="38"/>
        <v>0.50537288135593217</v>
      </c>
      <c r="V162" s="4">
        <f t="shared" si="43"/>
        <v>0.69937288135593234</v>
      </c>
      <c r="W162" s="4">
        <v>0.1</v>
      </c>
      <c r="X162" s="4">
        <f t="shared" si="44"/>
        <v>6.57382297551794E-2</v>
      </c>
      <c r="Z162" s="9">
        <v>1207530235</v>
      </c>
      <c r="AA162" s="30">
        <f>Z162/(1000000*30)</f>
        <v>40.251007833333333</v>
      </c>
      <c r="AB162" s="21">
        <f t="shared" si="25"/>
        <v>79380900.024755776</v>
      </c>
      <c r="AC162">
        <v>232.53100000000001</v>
      </c>
      <c r="AD162" s="1">
        <f t="shared" si="39"/>
        <v>6.9202808695835588E-2</v>
      </c>
      <c r="AE162" s="1">
        <f t="shared" si="52"/>
        <v>1.3704505324706498E-2</v>
      </c>
      <c r="AF162" s="14">
        <f t="shared" si="40"/>
        <v>83.564483847142384</v>
      </c>
      <c r="AG162" s="1">
        <f>AF162/30</f>
        <v>2.785482794904746</v>
      </c>
      <c r="AH162" s="15">
        <f t="shared" si="30"/>
        <v>442.47229321040334</v>
      </c>
      <c r="AI162" s="4">
        <f t="shared" si="26"/>
        <v>0.44247229321040332</v>
      </c>
    </row>
    <row r="163" spans="1:35">
      <c r="D163" s="2">
        <v>2013</v>
      </c>
      <c r="E163" s="2">
        <v>5</v>
      </c>
      <c r="F163" s="4">
        <v>3.6150000000000002</v>
      </c>
      <c r="G163" s="1">
        <v>3.5649999999999999</v>
      </c>
      <c r="H163" s="1">
        <v>3.72</v>
      </c>
      <c r="I163" s="1">
        <v>4.0049999999999999</v>
      </c>
      <c r="J163" s="4">
        <f t="shared" si="37"/>
        <v>3.5716666666666668</v>
      </c>
      <c r="K163" s="4">
        <v>0.23599999999999999</v>
      </c>
      <c r="L163" s="4">
        <f t="shared" si="41"/>
        <v>0.22222222222222221</v>
      </c>
      <c r="M163" s="4">
        <v>0.184</v>
      </c>
      <c r="N163" s="4">
        <v>0.36</v>
      </c>
      <c r="O163" s="4">
        <v>0.02</v>
      </c>
      <c r="P163" s="3">
        <v>3.2500000000000001E-2</v>
      </c>
      <c r="Q163" s="4">
        <f t="shared" si="42"/>
        <v>0.12606537530266346</v>
      </c>
      <c r="R163" s="4">
        <v>0</v>
      </c>
      <c r="T163" s="4">
        <v>0.01</v>
      </c>
      <c r="U163" s="4">
        <f t="shared" si="38"/>
        <v>0.50606537530266349</v>
      </c>
      <c r="V163" s="4">
        <f t="shared" si="43"/>
        <v>0.70006537530266355</v>
      </c>
      <c r="W163" s="4">
        <v>0.1</v>
      </c>
      <c r="X163" s="4">
        <f t="shared" si="44"/>
        <v>3.9490180252891971E-2</v>
      </c>
      <c r="Z163" s="9">
        <v>1259306999</v>
      </c>
      <c r="AA163" s="30">
        <f t="shared" si="51"/>
        <v>40.622806419354838</v>
      </c>
      <c r="AB163" s="21">
        <f t="shared" si="25"/>
        <v>49730260.384238452</v>
      </c>
      <c r="AC163">
        <v>232.94499999999999</v>
      </c>
      <c r="AD163" s="1">
        <f t="shared" ref="AD163:AD194" si="54">X163*($AC$213/AC163)</f>
        <v>4.1497534883274657E-2</v>
      </c>
      <c r="AE163" s="1">
        <f t="shared" si="52"/>
        <v>1.3704505324706498E-2</v>
      </c>
      <c r="AF163" s="14">
        <f t="shared" ref="AF163:AF194" si="55">AB163*($AC$213/AC163)/1000000</f>
        <v>52.258136119754425</v>
      </c>
      <c r="AG163" s="1">
        <f t="shared" si="53"/>
        <v>1.6857463264436912</v>
      </c>
      <c r="AH163" s="15">
        <f t="shared" si="30"/>
        <v>494.73042933015779</v>
      </c>
      <c r="AI163" s="4">
        <f t="shared" si="26"/>
        <v>0.49473042933015782</v>
      </c>
    </row>
    <row r="164" spans="1:35">
      <c r="A164" s="2">
        <f>A152+1</f>
        <v>2013</v>
      </c>
      <c r="B164" s="2">
        <f>D164</f>
        <v>2013</v>
      </c>
      <c r="D164" s="2">
        <v>2013</v>
      </c>
      <c r="E164" s="2">
        <v>6</v>
      </c>
      <c r="F164" s="4">
        <v>3.6259999999999999</v>
      </c>
      <c r="G164" s="1">
        <v>3.5760000000000001</v>
      </c>
      <c r="H164" s="1">
        <v>3.7309999999999999</v>
      </c>
      <c r="I164" s="1">
        <v>4.0030000000000001</v>
      </c>
      <c r="J164" s="4">
        <f t="shared" si="37"/>
        <v>3.5841111111111106</v>
      </c>
      <c r="K164" s="4">
        <v>0.23599999999999999</v>
      </c>
      <c r="L164" s="4">
        <f t="shared" si="41"/>
        <v>0.22222222222222221</v>
      </c>
      <c r="M164" s="4">
        <v>0.184</v>
      </c>
      <c r="N164" s="4">
        <v>0.36</v>
      </c>
      <c r="O164" s="4">
        <v>0.02</v>
      </c>
      <c r="P164" s="3">
        <v>3.2500000000000001E-2</v>
      </c>
      <c r="Q164" s="4">
        <f t="shared" si="42"/>
        <v>0.12600242130750608</v>
      </c>
      <c r="R164" s="4">
        <v>0</v>
      </c>
      <c r="T164" s="4">
        <v>0.01</v>
      </c>
      <c r="U164" s="4">
        <f t="shared" si="38"/>
        <v>0.50600242130750606</v>
      </c>
      <c r="V164" s="4">
        <f t="shared" si="43"/>
        <v>0.70000242130750612</v>
      </c>
      <c r="W164" s="4">
        <v>0.1</v>
      </c>
      <c r="X164" s="4">
        <f t="shared" si="44"/>
        <v>2.5108689803606143E-2</v>
      </c>
      <c r="Z164" s="10">
        <v>1216894566</v>
      </c>
      <c r="AA164" s="30">
        <f>Z164/(1000000*30)</f>
        <v>40.563152199999998</v>
      </c>
      <c r="AB164" s="21">
        <f t="shared" ref="AB164:AB228" si="56">X164*Z164</f>
        <v>30554628.181387924</v>
      </c>
      <c r="AC164">
        <v>233.50399999999999</v>
      </c>
      <c r="AD164" s="1">
        <f t="shared" si="54"/>
        <v>2.6321843489899677E-2</v>
      </c>
      <c r="AE164" s="1">
        <f t="shared" si="52"/>
        <v>1.3704505324706498E-2</v>
      </c>
      <c r="AF164" s="14">
        <f t="shared" si="55"/>
        <v>32.03090830996139</v>
      </c>
      <c r="AG164" s="1">
        <f>AF164/30</f>
        <v>1.0676969436653796</v>
      </c>
      <c r="AH164" s="15">
        <f t="shared" si="30"/>
        <v>526.76133764011922</v>
      </c>
      <c r="AI164" s="4">
        <f t="shared" ref="AI164:AI228" si="57">AH164/1000</f>
        <v>0.52676133764011923</v>
      </c>
    </row>
    <row r="165" spans="1:35">
      <c r="D165" s="2">
        <v>2013</v>
      </c>
      <c r="E165" s="2">
        <v>7</v>
      </c>
      <c r="F165" s="4">
        <v>3.5910000000000002</v>
      </c>
      <c r="G165" s="1">
        <v>3.5150000000000001</v>
      </c>
      <c r="H165" s="1">
        <v>3.7509999999999999</v>
      </c>
      <c r="I165" s="1">
        <v>4.008</v>
      </c>
      <c r="J165" s="4">
        <f t="shared" si="37"/>
        <v>3.5446666666666666</v>
      </c>
      <c r="K165" s="4">
        <v>0.23599999999999999</v>
      </c>
      <c r="L165" s="4">
        <f t="shared" si="41"/>
        <v>0.2183333333333333</v>
      </c>
      <c r="M165" s="4">
        <v>0.184</v>
      </c>
      <c r="N165" s="4">
        <v>0.39500000000000002</v>
      </c>
      <c r="O165" s="4">
        <v>0.02</v>
      </c>
      <c r="P165" s="3">
        <v>3.2500000000000001E-2</v>
      </c>
      <c r="Q165" s="4">
        <f t="shared" si="42"/>
        <v>0.12615980629539952</v>
      </c>
      <c r="R165" s="4">
        <v>0</v>
      </c>
      <c r="T165" s="4">
        <v>0.01</v>
      </c>
      <c r="U165" s="4">
        <f t="shared" si="38"/>
        <v>0.5411598062953995</v>
      </c>
      <c r="V165" s="4">
        <f t="shared" si="43"/>
        <v>0.73515980629539945</v>
      </c>
      <c r="W165" s="4">
        <v>0.1</v>
      </c>
      <c r="X165" s="4">
        <f t="shared" si="44"/>
        <v>3.0506860371267042E-2</v>
      </c>
      <c r="Z165" s="9">
        <v>1241703883</v>
      </c>
      <c r="AA165" s="30">
        <f t="shared" si="51"/>
        <v>40.054963967741934</v>
      </c>
      <c r="AB165" s="21">
        <f t="shared" si="56"/>
        <v>37880486.981141105</v>
      </c>
      <c r="AC165">
        <v>233.596</v>
      </c>
      <c r="AD165" s="1">
        <f t="shared" si="54"/>
        <v>3.1968237139509983E-2</v>
      </c>
      <c r="AE165" s="1">
        <f t="shared" si="52"/>
        <v>1.3704505324706498E-2</v>
      </c>
      <c r="AF165" s="14">
        <f t="shared" si="55"/>
        <v>39.695084188794361</v>
      </c>
      <c r="AG165" s="1">
        <f t="shared" si="53"/>
        <v>1.2804865867353019</v>
      </c>
      <c r="AH165" s="15">
        <f t="shared" ref="AH165:AH183" si="58">AH164+AF165</f>
        <v>566.45642182891356</v>
      </c>
      <c r="AI165" s="4">
        <f t="shared" si="57"/>
        <v>0.56645642182891354</v>
      </c>
    </row>
    <row r="166" spans="1:35">
      <c r="D166" s="2">
        <v>2013</v>
      </c>
      <c r="E166" s="2">
        <v>8</v>
      </c>
      <c r="F166" s="4">
        <v>3.5739999999999998</v>
      </c>
      <c r="G166" s="1">
        <v>3.5150000000000001</v>
      </c>
      <c r="H166" s="1">
        <v>3.6970000000000001</v>
      </c>
      <c r="I166" s="1">
        <v>3.871</v>
      </c>
      <c r="J166" s="4">
        <f t="shared" si="37"/>
        <v>3.5409999999999995</v>
      </c>
      <c r="K166" s="4">
        <v>0.23599999999999999</v>
      </c>
      <c r="L166" s="4">
        <f t="shared" si="41"/>
        <v>0.2183333333333333</v>
      </c>
      <c r="M166" s="4">
        <v>0.184</v>
      </c>
      <c r="N166" s="4">
        <v>0.39500000000000002</v>
      </c>
      <c r="O166" s="4">
        <v>0.02</v>
      </c>
      <c r="P166" s="3">
        <v>3.2500000000000001E-2</v>
      </c>
      <c r="Q166" s="4">
        <f t="shared" si="42"/>
        <v>0.12184745762711865</v>
      </c>
      <c r="R166" s="4">
        <v>0</v>
      </c>
      <c r="T166" s="4">
        <v>0.01</v>
      </c>
      <c r="U166" s="4">
        <f t="shared" si="38"/>
        <v>0.53684745762711872</v>
      </c>
      <c r="V166" s="4">
        <f t="shared" si="43"/>
        <v>0.73084745762711867</v>
      </c>
      <c r="W166" s="4">
        <v>0.1</v>
      </c>
      <c r="X166" s="4">
        <f t="shared" si="44"/>
        <v>-9.8514124293784811E-2</v>
      </c>
      <c r="Z166" s="9">
        <v>1275028439</v>
      </c>
      <c r="AA166" s="30">
        <f t="shared" si="51"/>
        <v>41.12994964516129</v>
      </c>
      <c r="AB166" s="21">
        <f t="shared" si="56"/>
        <v>-125608310.11775643</v>
      </c>
      <c r="AC166">
        <v>233.87700000000001</v>
      </c>
      <c r="AD166" s="1">
        <f t="shared" si="54"/>
        <v>-0.10310923446674281</v>
      </c>
      <c r="AE166" s="1">
        <f t="shared" si="52"/>
        <v>1.3704505324706498E-2</v>
      </c>
      <c r="AF166" s="14">
        <f t="shared" si="55"/>
        <v>-131.46720626861608</v>
      </c>
      <c r="AG166" s="1">
        <f t="shared" si="53"/>
        <v>-4.2408776215682611</v>
      </c>
      <c r="AH166" s="15">
        <f t="shared" si="58"/>
        <v>434.98921556029745</v>
      </c>
      <c r="AI166" s="4">
        <f t="shared" si="57"/>
        <v>0.43498921556029746</v>
      </c>
    </row>
    <row r="167" spans="1:35">
      <c r="D167" s="2">
        <v>2013</v>
      </c>
      <c r="E167" s="2">
        <v>9</v>
      </c>
      <c r="F167" s="4">
        <v>3.532</v>
      </c>
      <c r="G167" s="1">
        <v>3.4740000000000002</v>
      </c>
      <c r="H167" s="1">
        <v>3.6560000000000001</v>
      </c>
      <c r="I167" s="1">
        <v>3.9420000000000002</v>
      </c>
      <c r="J167" s="4">
        <f t="shared" si="37"/>
        <v>3.4864444444444445</v>
      </c>
      <c r="K167" s="4">
        <v>0.23599999999999999</v>
      </c>
      <c r="L167" s="4">
        <f t="shared" si="41"/>
        <v>0.2183333333333333</v>
      </c>
      <c r="M167" s="4">
        <v>0.184</v>
      </c>
      <c r="N167" s="4">
        <v>0.39500000000000002</v>
      </c>
      <c r="O167" s="4">
        <v>0.02</v>
      </c>
      <c r="P167" s="3">
        <v>3.2500000000000001E-2</v>
      </c>
      <c r="Q167" s="4">
        <f t="shared" si="42"/>
        <v>0.12408232445520583</v>
      </c>
      <c r="R167" s="4">
        <v>0</v>
      </c>
      <c r="T167" s="4">
        <v>0.01</v>
      </c>
      <c r="U167" s="4">
        <f t="shared" si="38"/>
        <v>0.53908232445520587</v>
      </c>
      <c r="V167" s="4">
        <f t="shared" si="43"/>
        <v>0.73308232445520582</v>
      </c>
      <c r="W167" s="4">
        <v>0.1</v>
      </c>
      <c r="X167" s="4">
        <f t="shared" si="44"/>
        <v>2.4806564433683231E-2</v>
      </c>
      <c r="Z167" s="10">
        <v>1196126013</v>
      </c>
      <c r="AA167" s="30">
        <f>Z167/(1000000*30)</f>
        <v>39.870867099999998</v>
      </c>
      <c r="AB167" s="21">
        <f t="shared" si="56"/>
        <v>29671777.012289125</v>
      </c>
      <c r="AC167">
        <v>234.149</v>
      </c>
      <c r="AD167" s="1">
        <f t="shared" si="54"/>
        <v>2.5933485436468159E-2</v>
      </c>
      <c r="AE167" s="1">
        <f t="shared" si="52"/>
        <v>1.3704505324706498E-2</v>
      </c>
      <c r="AF167" s="14">
        <f t="shared" si="55"/>
        <v>31.019716538316224</v>
      </c>
      <c r="AG167" s="1">
        <f>AF167/30</f>
        <v>1.0339905512772074</v>
      </c>
      <c r="AH167" s="15">
        <f t="shared" si="58"/>
        <v>466.00893209861368</v>
      </c>
      <c r="AI167" s="4">
        <f t="shared" si="57"/>
        <v>0.46600893209861366</v>
      </c>
    </row>
    <row r="168" spans="1:35">
      <c r="D168" s="2">
        <v>2013</v>
      </c>
      <c r="E168" s="2">
        <v>10</v>
      </c>
      <c r="F168" s="4">
        <v>3.3439999999999999</v>
      </c>
      <c r="G168" s="1">
        <v>3.2850000000000001</v>
      </c>
      <c r="H168" s="1">
        <v>3.468</v>
      </c>
      <c r="I168" s="1">
        <v>3.7810000000000001</v>
      </c>
      <c r="J168" s="4">
        <f t="shared" si="37"/>
        <v>3.2954444444444442</v>
      </c>
      <c r="K168" s="4">
        <v>0.23599999999999999</v>
      </c>
      <c r="L168" s="4">
        <f t="shared" si="41"/>
        <v>0.2183333333333333</v>
      </c>
      <c r="M168" s="4">
        <v>0.184</v>
      </c>
      <c r="N168" s="4">
        <v>0.39500000000000002</v>
      </c>
      <c r="O168" s="4">
        <v>0.02</v>
      </c>
      <c r="P168" s="3">
        <v>3.2500000000000001E-2</v>
      </c>
      <c r="Q168" s="4">
        <f t="shared" si="42"/>
        <v>0.11901452784503633</v>
      </c>
      <c r="R168" s="4">
        <v>0</v>
      </c>
      <c r="T168" s="4">
        <v>0.01</v>
      </c>
      <c r="U168" s="4">
        <f t="shared" si="38"/>
        <v>0.53401452784503634</v>
      </c>
      <c r="V168" s="4">
        <f t="shared" si="43"/>
        <v>0.72801452784503629</v>
      </c>
      <c r="W168" s="4">
        <v>0.1</v>
      </c>
      <c r="X168" s="4">
        <f t="shared" si="44"/>
        <v>5.9874361043852797E-2</v>
      </c>
      <c r="Z168" s="9">
        <v>1242839671</v>
      </c>
      <c r="AA168" s="30">
        <f t="shared" si="51"/>
        <v>40.091602290322584</v>
      </c>
      <c r="AB168" s="21">
        <f t="shared" si="56"/>
        <v>74414231.181077227</v>
      </c>
      <c r="AC168">
        <v>233.54599999999999</v>
      </c>
      <c r="AD168" s="1">
        <f t="shared" si="54"/>
        <v>6.2755968171069307E-2</v>
      </c>
      <c r="AE168" s="1">
        <f t="shared" si="52"/>
        <v>1.3704505324706498E-2</v>
      </c>
      <c r="AF168" s="14">
        <f t="shared" si="55"/>
        <v>77.995606835018251</v>
      </c>
      <c r="AG168" s="1">
        <f t="shared" si="53"/>
        <v>2.5159873172586531</v>
      </c>
      <c r="AH168" s="15">
        <f t="shared" si="58"/>
        <v>544.00453893363192</v>
      </c>
      <c r="AI168" s="4">
        <f t="shared" si="57"/>
        <v>0.54400453893363188</v>
      </c>
    </row>
    <row r="169" spans="1:35">
      <c r="D169" s="2">
        <v>2013</v>
      </c>
      <c r="E169" s="2">
        <v>11</v>
      </c>
      <c r="F169" s="4">
        <v>3.2429999999999999</v>
      </c>
      <c r="G169" s="1">
        <v>3.1859999999999999</v>
      </c>
      <c r="H169" s="1">
        <v>3.3620000000000001</v>
      </c>
      <c r="I169" s="1">
        <v>3.5939999999999999</v>
      </c>
      <c r="J169" s="4">
        <f t="shared" si="37"/>
        <v>3.2039999999999997</v>
      </c>
      <c r="K169" s="4">
        <v>0.23599999999999999</v>
      </c>
      <c r="L169" s="4">
        <f t="shared" si="41"/>
        <v>0.2183333333333333</v>
      </c>
      <c r="M169" s="4">
        <v>0.184</v>
      </c>
      <c r="N169" s="4">
        <v>0.39500000000000002</v>
      </c>
      <c r="O169" s="4">
        <v>0.02</v>
      </c>
      <c r="P169" s="3">
        <v>3.2500000000000001E-2</v>
      </c>
      <c r="Q169" s="4">
        <f t="shared" si="42"/>
        <v>0.11312832929782082</v>
      </c>
      <c r="R169" s="4">
        <v>0</v>
      </c>
      <c r="T169" s="4">
        <v>0.01</v>
      </c>
      <c r="U169" s="4">
        <f t="shared" si="38"/>
        <v>0.52812832929782083</v>
      </c>
      <c r="V169" s="4">
        <f t="shared" si="43"/>
        <v>0.72212832929782078</v>
      </c>
      <c r="W169" s="4">
        <v>0.1</v>
      </c>
      <c r="X169" s="4">
        <f t="shared" si="44"/>
        <v>-2.9794995964487203E-2</v>
      </c>
      <c r="Z169" s="9">
        <v>1172066456</v>
      </c>
      <c r="AA169" s="30">
        <f>Z169/(1000000*30)</f>
        <v>39.068881866666665</v>
      </c>
      <c r="AB169" s="21">
        <f t="shared" si="56"/>
        <v>-34921715.326630816</v>
      </c>
      <c r="AC169">
        <v>233.06899999999999</v>
      </c>
      <c r="AD169" s="1">
        <f t="shared" si="54"/>
        <v>-3.1292869846109801E-2</v>
      </c>
      <c r="AE169" s="1">
        <f t="shared" si="52"/>
        <v>1.3704505324706498E-2</v>
      </c>
      <c r="AF169" s="14">
        <f t="shared" si="55"/>
        <v>-36.677323058599178</v>
      </c>
      <c r="AG169" s="1">
        <f>AF169/30</f>
        <v>-1.2225774352866392</v>
      </c>
      <c r="AH169" s="15">
        <f t="shared" si="58"/>
        <v>507.32721587503272</v>
      </c>
      <c r="AI169" s="4">
        <f t="shared" si="57"/>
        <v>0.50732721587503271</v>
      </c>
    </row>
    <row r="170" spans="1:35">
      <c r="B170" s="24" t="s">
        <v>23</v>
      </c>
      <c r="C170" s="27"/>
      <c r="D170" s="2">
        <v>2013</v>
      </c>
      <c r="E170" s="2">
        <v>12</v>
      </c>
      <c r="F170" s="4">
        <v>3.2759999999999998</v>
      </c>
      <c r="G170" s="1">
        <v>3.2090000000000001</v>
      </c>
      <c r="H170" s="1">
        <v>3.4180000000000001</v>
      </c>
      <c r="I170" s="1">
        <v>3.5939999999999999</v>
      </c>
      <c r="J170" s="4">
        <f t="shared" si="37"/>
        <v>3.2406666666666664</v>
      </c>
      <c r="K170" s="4">
        <v>0.23599999999999999</v>
      </c>
      <c r="L170" s="4">
        <f t="shared" si="41"/>
        <v>0.2183333333333333</v>
      </c>
      <c r="M170" s="4">
        <v>0.184</v>
      </c>
      <c r="N170" s="4">
        <v>0.39500000000000002</v>
      </c>
      <c r="O170" s="4">
        <v>0.02</v>
      </c>
      <c r="P170" s="3">
        <v>3.2500000000000001E-2</v>
      </c>
      <c r="Q170" s="4">
        <f t="shared" si="42"/>
        <v>0.11312832929782082</v>
      </c>
      <c r="R170" s="4">
        <v>0</v>
      </c>
      <c r="T170" s="4">
        <v>0.01</v>
      </c>
      <c r="U170" s="4">
        <f t="shared" si="38"/>
        <v>0.52812832929782083</v>
      </c>
      <c r="V170" s="4">
        <f t="shared" si="43"/>
        <v>0.72212832929782078</v>
      </c>
      <c r="W170" s="4">
        <v>0.1</v>
      </c>
      <c r="X170" s="4">
        <f t="shared" si="44"/>
        <v>-6.6461662631153828E-2</v>
      </c>
      <c r="Z170" s="10">
        <v>1216937753</v>
      </c>
      <c r="AA170" s="30">
        <f t="shared" si="51"/>
        <v>39.2560565483871</v>
      </c>
      <c r="AB170" s="21">
        <f t="shared" si="56"/>
        <v>-80879706.383000404</v>
      </c>
      <c r="AC170">
        <v>233.04900000000001</v>
      </c>
      <c r="AD170" s="1">
        <f t="shared" si="54"/>
        <v>-6.9808858003379645E-2</v>
      </c>
      <c r="AE170" s="1">
        <f t="shared" si="52"/>
        <v>1.3704505324706498E-2</v>
      </c>
      <c r="AF170" s="14">
        <f t="shared" si="55"/>
        <v>-84.953034798128883</v>
      </c>
      <c r="AG170" s="1">
        <f t="shared" si="53"/>
        <v>-2.7404204773589962</v>
      </c>
      <c r="AH170" s="15">
        <f t="shared" si="58"/>
        <v>422.37418107690382</v>
      </c>
      <c r="AI170" s="4">
        <f t="shared" si="57"/>
        <v>0.42237418107690383</v>
      </c>
    </row>
    <row r="171" spans="1:35">
      <c r="A171" s="31" t="s">
        <v>32</v>
      </c>
      <c r="B171" s="24" t="s">
        <v>23</v>
      </c>
      <c r="C171" s="27"/>
      <c r="D171" s="2">
        <v>2014</v>
      </c>
      <c r="E171" s="2">
        <v>1</v>
      </c>
      <c r="F171" s="4">
        <v>3.3130000000000002</v>
      </c>
      <c r="G171" s="1">
        <v>3.2519999999999998</v>
      </c>
      <c r="H171" s="1">
        <v>3.4380000000000002</v>
      </c>
      <c r="I171" s="1">
        <v>3.6179999999999999</v>
      </c>
      <c r="J171" s="4">
        <f t="shared" si="37"/>
        <v>3.2791111111111109</v>
      </c>
      <c r="K171" s="4">
        <v>0.24199999999999999</v>
      </c>
      <c r="L171" s="4">
        <f t="shared" si="41"/>
        <v>0.22500000000000001</v>
      </c>
      <c r="M171" s="4">
        <v>0.18400000000000008</v>
      </c>
      <c r="N171" s="4">
        <v>0.39499999999999974</v>
      </c>
      <c r="O171" s="4">
        <v>1.4000000000000009E-2</v>
      </c>
      <c r="P171" s="3">
        <v>3.249999999999998E-2</v>
      </c>
      <c r="Q171" s="4">
        <f t="shared" si="42"/>
        <v>0.11388377723970937</v>
      </c>
      <c r="R171" s="4">
        <v>0</v>
      </c>
      <c r="T171" s="4">
        <v>0.01</v>
      </c>
      <c r="U171" s="4">
        <f t="shared" si="38"/>
        <v>0.52288377723970914</v>
      </c>
      <c r="V171" s="4">
        <f t="shared" si="43"/>
        <v>0.7168837772397092</v>
      </c>
      <c r="W171" s="4">
        <v>0.1</v>
      </c>
      <c r="X171" s="4">
        <f t="shared" si="44"/>
        <v>-6.8994888350820016E-2</v>
      </c>
      <c r="Z171" s="9">
        <v>1174580507</v>
      </c>
      <c r="AA171" s="30">
        <f>Z171/(1000000*31)</f>
        <v>37.889693774193546</v>
      </c>
      <c r="AB171" s="21">
        <f t="shared" si="56"/>
        <v>-81040050.939514562</v>
      </c>
      <c r="AC171">
        <v>233.916</v>
      </c>
      <c r="AD171" s="1">
        <f t="shared" si="54"/>
        <v>-7.2201058242462382E-2</v>
      </c>
      <c r="AE171" s="1">
        <f>AVERAGE(AD171:AD182)</f>
        <v>3.9086404356102042E-2</v>
      </c>
      <c r="AF171" s="14">
        <f t="shared" si="55"/>
        <v>-84.80595559636798</v>
      </c>
      <c r="AG171" s="1">
        <f>AF171/31</f>
        <v>-2.7356759869796123</v>
      </c>
      <c r="AH171" s="15">
        <f t="shared" si="58"/>
        <v>337.56822548053583</v>
      </c>
      <c r="AI171" s="4">
        <f t="shared" si="57"/>
        <v>0.33756822548053583</v>
      </c>
    </row>
    <row r="172" spans="1:35">
      <c r="D172" s="2">
        <v>2014</v>
      </c>
      <c r="E172" s="2">
        <v>2</v>
      </c>
      <c r="F172" s="4">
        <v>3.3559999999999999</v>
      </c>
      <c r="G172" s="1">
        <v>3.3050000000000002</v>
      </c>
      <c r="H172" s="1">
        <v>3.464</v>
      </c>
      <c r="I172" s="1">
        <v>3.677</v>
      </c>
      <c r="J172" s="4">
        <f t="shared" si="37"/>
        <v>3.3203333333333331</v>
      </c>
      <c r="K172" s="4">
        <v>0.24199999999999999</v>
      </c>
      <c r="L172" s="4">
        <f t="shared" si="41"/>
        <v>0.22500000000000001</v>
      </c>
      <c r="M172" s="4">
        <v>0.18400000000000008</v>
      </c>
      <c r="N172" s="4">
        <v>0.39499999999999974</v>
      </c>
      <c r="O172" s="4">
        <v>1.4000000000000009E-2</v>
      </c>
      <c r="P172" s="3">
        <v>3.249999999999998E-2</v>
      </c>
      <c r="Q172" s="4">
        <f t="shared" si="42"/>
        <v>0.11574092009685223</v>
      </c>
      <c r="R172" s="4">
        <v>0</v>
      </c>
      <c r="T172" s="4">
        <v>0.01</v>
      </c>
      <c r="U172" s="4">
        <f t="shared" si="38"/>
        <v>0.52474092009685203</v>
      </c>
      <c r="V172" s="4">
        <f t="shared" si="43"/>
        <v>0.71874092009685209</v>
      </c>
      <c r="W172" s="4">
        <v>0.1</v>
      </c>
      <c r="X172" s="4">
        <f t="shared" si="44"/>
        <v>-5.3074253430184903E-2</v>
      </c>
      <c r="Z172" s="9">
        <v>1107924666</v>
      </c>
      <c r="AA172" s="30">
        <f>Z172/(1000000*28)</f>
        <v>39.568738071428569</v>
      </c>
      <c r="AB172" s="21">
        <f t="shared" si="56"/>
        <v>-58802274.504836962</v>
      </c>
      <c r="AC172">
        <v>234.78100000000001</v>
      </c>
      <c r="AD172" s="1">
        <f t="shared" si="54"/>
        <v>-5.5335969265661367E-2</v>
      </c>
      <c r="AE172" s="1">
        <f>AE171</f>
        <v>3.9086404356102042E-2</v>
      </c>
      <c r="AF172" s="14">
        <f t="shared" si="55"/>
        <v>-61.308085266444131</v>
      </c>
      <c r="AG172" s="1">
        <f>AF172/28</f>
        <v>-2.1895744738015761</v>
      </c>
      <c r="AH172" s="15">
        <f t="shared" si="58"/>
        <v>276.26014021409168</v>
      </c>
      <c r="AI172" s="4">
        <f t="shared" si="57"/>
        <v>0.27626014021409168</v>
      </c>
    </row>
    <row r="173" spans="1:35">
      <c r="D173" s="2">
        <v>2014</v>
      </c>
      <c r="E173" s="2">
        <v>3</v>
      </c>
      <c r="F173" s="4">
        <v>3.5329999999999999</v>
      </c>
      <c r="G173" s="1">
        <v>3.4740000000000002</v>
      </c>
      <c r="H173" s="1">
        <v>3.6579999999999999</v>
      </c>
      <c r="I173" s="1">
        <v>3.9350000000000001</v>
      </c>
      <c r="J173" s="4">
        <f t="shared" si="37"/>
        <v>3.4883333333333333</v>
      </c>
      <c r="K173" s="4">
        <v>0.24199999999999999</v>
      </c>
      <c r="L173" s="4">
        <f t="shared" si="41"/>
        <v>0.22500000000000001</v>
      </c>
      <c r="M173" s="4">
        <v>0.18400000000000008</v>
      </c>
      <c r="N173" s="4">
        <v>0.39499999999999974</v>
      </c>
      <c r="O173" s="4">
        <v>1.4000000000000009E-2</v>
      </c>
      <c r="P173" s="3">
        <v>3.249999999999998E-2</v>
      </c>
      <c r="Q173" s="4">
        <f t="shared" si="42"/>
        <v>0.12386198547215489</v>
      </c>
      <c r="R173" s="4">
        <v>0</v>
      </c>
      <c r="T173" s="4">
        <v>0.01</v>
      </c>
      <c r="U173" s="4">
        <f t="shared" si="38"/>
        <v>0.53286198547215469</v>
      </c>
      <c r="V173" s="4">
        <f t="shared" si="43"/>
        <v>0.72686198547215475</v>
      </c>
      <c r="W173" s="4">
        <v>0.1</v>
      </c>
      <c r="X173" s="4">
        <f t="shared" si="44"/>
        <v>2.8804681194512405E-2</v>
      </c>
      <c r="Z173" s="10">
        <v>1246115090</v>
      </c>
      <c r="AA173" s="30">
        <f t="shared" ref="AA173:AA182" si="59">Z173/(1000000*31)</f>
        <v>40.197260967741933</v>
      </c>
      <c r="AB173" s="21">
        <f t="shared" si="56"/>
        <v>35893947.899121135</v>
      </c>
      <c r="AC173">
        <v>236.29300000000001</v>
      </c>
      <c r="AD173" s="1">
        <f t="shared" si="54"/>
        <v>2.983999818394922E-2</v>
      </c>
      <c r="AE173" s="1">
        <f t="shared" ref="AE173:AE182" si="60">AE172</f>
        <v>3.9086404356102042E-2</v>
      </c>
      <c r="AF173" s="14">
        <f t="shared" si="55"/>
        <v>37.184072022591728</v>
      </c>
      <c r="AG173" s="1">
        <f t="shared" ref="AG173:AG182" si="61">AF173/31</f>
        <v>1.1994861942771524</v>
      </c>
      <c r="AH173" s="15">
        <f t="shared" si="58"/>
        <v>313.44421223668343</v>
      </c>
      <c r="AI173" s="4">
        <f t="shared" si="57"/>
        <v>0.31344421223668345</v>
      </c>
    </row>
    <row r="174" spans="1:35">
      <c r="D174" s="2">
        <v>2014</v>
      </c>
      <c r="E174" s="2">
        <v>4</v>
      </c>
      <c r="F174" s="4">
        <v>3.661</v>
      </c>
      <c r="G174" s="1">
        <v>3.59</v>
      </c>
      <c r="H174" s="1">
        <v>3.8090000000000002</v>
      </c>
      <c r="I174" s="1">
        <v>4.1609999999999996</v>
      </c>
      <c r="J174" s="4">
        <f t="shared" si="37"/>
        <v>3.6054444444444442</v>
      </c>
      <c r="K174" s="4">
        <v>0.24199999999999999</v>
      </c>
      <c r="L174" s="4">
        <f t="shared" si="41"/>
        <v>0.22500000000000001</v>
      </c>
      <c r="M174" s="4">
        <v>0.18400000000000008</v>
      </c>
      <c r="N174" s="4">
        <v>0.39499999999999974</v>
      </c>
      <c r="O174" s="4">
        <v>1.4000000000000009E-2</v>
      </c>
      <c r="P174" s="3">
        <v>3.249999999999998E-2</v>
      </c>
      <c r="Q174" s="4">
        <f t="shared" si="42"/>
        <v>0.13097578692493939</v>
      </c>
      <c r="R174" s="4">
        <v>0</v>
      </c>
      <c r="T174" s="4">
        <v>0.01</v>
      </c>
      <c r="U174" s="4">
        <f t="shared" si="38"/>
        <v>0.53997578692493908</v>
      </c>
      <c r="V174" s="4">
        <f t="shared" si="43"/>
        <v>0.73397578692493926</v>
      </c>
      <c r="W174" s="4">
        <v>0.1</v>
      </c>
      <c r="X174" s="4">
        <f t="shared" si="44"/>
        <v>0.13057976863061649</v>
      </c>
      <c r="Z174" s="9">
        <v>1210319338</v>
      </c>
      <c r="AA174" s="30">
        <f>Z174/(1000000*30)</f>
        <v>40.343977933333335</v>
      </c>
      <c r="AB174" s="21">
        <f t="shared" si="56"/>
        <v>158043219.12520093</v>
      </c>
      <c r="AC174">
        <v>237.072</v>
      </c>
      <c r="AD174" s="1">
        <f t="shared" si="54"/>
        <v>0.13482865645885675</v>
      </c>
      <c r="AE174" s="1">
        <f t="shared" si="60"/>
        <v>3.9086404356102042E-2</v>
      </c>
      <c r="AF174" s="14">
        <f t="shared" si="55"/>
        <v>163.18573022871291</v>
      </c>
      <c r="AG174" s="1">
        <f>AF174/30</f>
        <v>5.4395243409570968</v>
      </c>
      <c r="AH174" s="15">
        <f t="shared" si="58"/>
        <v>476.62994246539631</v>
      </c>
      <c r="AI174" s="4">
        <f t="shared" si="57"/>
        <v>0.47662994246539631</v>
      </c>
    </row>
    <row r="175" spans="1:35">
      <c r="D175" s="2">
        <v>2014</v>
      </c>
      <c r="E175" s="2">
        <v>5</v>
      </c>
      <c r="F175" s="4">
        <v>3.673</v>
      </c>
      <c r="G175" s="1">
        <v>3.601</v>
      </c>
      <c r="H175" s="1">
        <v>3.8239999999999998</v>
      </c>
      <c r="I175" s="1">
        <v>4.1710000000000003</v>
      </c>
      <c r="J175" s="4">
        <f t="shared" si="37"/>
        <v>3.6176666666666666</v>
      </c>
      <c r="K175" s="4">
        <v>0.24199999999999999</v>
      </c>
      <c r="L175" s="4">
        <f t="shared" si="41"/>
        <v>0.22500000000000001</v>
      </c>
      <c r="M175" s="4">
        <v>0.18400000000000008</v>
      </c>
      <c r="N175" s="4">
        <v>0.39499999999999974</v>
      </c>
      <c r="O175" s="4">
        <v>1.4000000000000009E-2</v>
      </c>
      <c r="P175" s="3">
        <v>3.249999999999998E-2</v>
      </c>
      <c r="Q175" s="4">
        <f t="shared" si="42"/>
        <v>0.13129055690072633</v>
      </c>
      <c r="R175" s="4">
        <v>0</v>
      </c>
      <c r="T175" s="4">
        <v>0.01</v>
      </c>
      <c r="U175" s="4">
        <f t="shared" si="38"/>
        <v>0.54029055690072614</v>
      </c>
      <c r="V175" s="4">
        <f t="shared" si="43"/>
        <v>0.7342905569007262</v>
      </c>
      <c r="W175" s="4">
        <v>0.1</v>
      </c>
      <c r="X175" s="4">
        <f t="shared" si="44"/>
        <v>0.12804277643260775</v>
      </c>
      <c r="Z175" s="9">
        <v>1272686261</v>
      </c>
      <c r="AA175" s="30">
        <f t="shared" si="59"/>
        <v>41.054395516129034</v>
      </c>
      <c r="AB175" s="21">
        <f t="shared" si="56"/>
        <v>162958282.38607448</v>
      </c>
      <c r="AC175">
        <v>237.9</v>
      </c>
      <c r="AD175" s="1">
        <f t="shared" si="54"/>
        <v>0.13174896625402405</v>
      </c>
      <c r="AE175" s="1">
        <f t="shared" si="60"/>
        <v>3.9086404356102042E-2</v>
      </c>
      <c r="AF175" s="14">
        <f t="shared" si="55"/>
        <v>167.67509925244906</v>
      </c>
      <c r="AG175" s="1">
        <f t="shared" si="61"/>
        <v>5.4088741694338403</v>
      </c>
      <c r="AH175" s="15">
        <f t="shared" si="58"/>
        <v>644.30504171784537</v>
      </c>
      <c r="AI175" s="4">
        <f t="shared" si="57"/>
        <v>0.64430504171784542</v>
      </c>
    </row>
    <row r="176" spans="1:35">
      <c r="A176" s="2">
        <f>A164+1</f>
        <v>2014</v>
      </c>
      <c r="B176" s="2">
        <f>D176</f>
        <v>2014</v>
      </c>
      <c r="D176" s="2">
        <v>2014</v>
      </c>
      <c r="E176" s="2">
        <v>6</v>
      </c>
      <c r="F176" s="4">
        <v>3.6920000000000002</v>
      </c>
      <c r="G176" s="1">
        <v>3.6259999999999999</v>
      </c>
      <c r="H176" s="1">
        <v>3.831</v>
      </c>
      <c r="I176" s="1">
        <v>4.1139999999999999</v>
      </c>
      <c r="J176" s="4">
        <f t="shared" si="37"/>
        <v>3.6451111111111114</v>
      </c>
      <c r="K176" s="4">
        <v>0.24199999999999999</v>
      </c>
      <c r="L176" s="4">
        <f t="shared" si="41"/>
        <v>0.22500000000000001</v>
      </c>
      <c r="M176" s="4">
        <v>0.18400000000000008</v>
      </c>
      <c r="N176" s="4">
        <v>0.39499999999999974</v>
      </c>
      <c r="O176" s="4">
        <v>1.4000000000000009E-2</v>
      </c>
      <c r="P176" s="3">
        <v>3.249999999999998E-2</v>
      </c>
      <c r="Q176" s="4">
        <f t="shared" si="42"/>
        <v>0.12949636803874084</v>
      </c>
      <c r="R176" s="4">
        <v>0</v>
      </c>
      <c r="T176" s="4">
        <v>0.01</v>
      </c>
      <c r="U176" s="4">
        <f t="shared" si="38"/>
        <v>0.53849636803874057</v>
      </c>
      <c r="V176" s="4">
        <f t="shared" si="43"/>
        <v>0.73249636803874074</v>
      </c>
      <c r="W176" s="4">
        <v>0.1</v>
      </c>
      <c r="X176" s="4">
        <f t="shared" si="44"/>
        <v>4.5392520850147999E-2</v>
      </c>
      <c r="Z176" s="10">
        <v>1217309896</v>
      </c>
      <c r="AA176" s="30">
        <f>Z176/(1000000*30)</f>
        <v>40.576996533333336</v>
      </c>
      <c r="AB176" s="21">
        <f t="shared" si="56"/>
        <v>55256764.835271493</v>
      </c>
      <c r="AC176">
        <v>238.34299999999999</v>
      </c>
      <c r="AD176" s="1">
        <f t="shared" si="54"/>
        <v>4.6619592808785359E-2</v>
      </c>
      <c r="AE176" s="1">
        <f t="shared" si="60"/>
        <v>3.9086404356102042E-2</v>
      </c>
      <c r="AF176" s="14">
        <f t="shared" si="55"/>
        <v>56.750491673624857</v>
      </c>
      <c r="AG176" s="1">
        <f>AF176/30</f>
        <v>1.8916830557874953</v>
      </c>
      <c r="AH176" s="15">
        <f t="shared" si="58"/>
        <v>701.05553339147025</v>
      </c>
      <c r="AI176" s="4">
        <f t="shared" si="57"/>
        <v>0.7010555333914702</v>
      </c>
    </row>
    <row r="177" spans="1:35">
      <c r="D177" s="2">
        <v>2014</v>
      </c>
      <c r="E177" s="2">
        <v>7</v>
      </c>
      <c r="F177" s="4">
        <v>3.6110000000000002</v>
      </c>
      <c r="G177" s="1">
        <v>3.5390000000000001</v>
      </c>
      <c r="H177" s="1">
        <v>3.7629999999999999</v>
      </c>
      <c r="I177" s="1">
        <v>4.0609999999999999</v>
      </c>
      <c r="J177" s="4">
        <f t="shared" si="37"/>
        <v>3.5610000000000004</v>
      </c>
      <c r="K177" s="4">
        <v>0.24199999999999999</v>
      </c>
      <c r="L177" s="4">
        <f t="shared" si="41"/>
        <v>0.22888888888888886</v>
      </c>
      <c r="M177" s="4">
        <v>0.18400000000000008</v>
      </c>
      <c r="N177" s="4">
        <v>0.35999999999999993</v>
      </c>
      <c r="O177" s="4">
        <v>1.4000000000000009E-2</v>
      </c>
      <c r="P177" s="3">
        <v>3.249999999999998E-2</v>
      </c>
      <c r="Q177" s="4">
        <f t="shared" si="42"/>
        <v>0.12782808716707014</v>
      </c>
      <c r="R177" s="4">
        <v>0</v>
      </c>
      <c r="T177" s="4">
        <v>0.01</v>
      </c>
      <c r="U177" s="4">
        <f t="shared" si="38"/>
        <v>0.50182808716707006</v>
      </c>
      <c r="V177" s="4">
        <f t="shared" si="43"/>
        <v>0.69582808716707023</v>
      </c>
      <c r="W177" s="4">
        <v>0.1</v>
      </c>
      <c r="X177" s="4">
        <f t="shared" si="44"/>
        <v>0.11706080172181821</v>
      </c>
      <c r="Z177" s="9">
        <v>1250901273</v>
      </c>
      <c r="AA177" s="30">
        <f t="shared" si="59"/>
        <v>40.351653967741939</v>
      </c>
      <c r="AB177" s="21">
        <f t="shared" si="56"/>
        <v>146431505.892223</v>
      </c>
      <c r="AC177">
        <v>238.25</v>
      </c>
      <c r="AD177" s="1">
        <f t="shared" si="54"/>
        <v>0.12027217381018673</v>
      </c>
      <c r="AE177" s="1">
        <f t="shared" si="60"/>
        <v>3.9086404356102042E-2</v>
      </c>
      <c r="AF177" s="14">
        <f t="shared" si="55"/>
        <v>150.44861532563988</v>
      </c>
      <c r="AG177" s="1">
        <f t="shared" si="61"/>
        <v>4.8531811395367699</v>
      </c>
      <c r="AH177" s="15">
        <f t="shared" si="58"/>
        <v>851.50414871711018</v>
      </c>
      <c r="AI177" s="4">
        <f t="shared" si="57"/>
        <v>0.85150414871711022</v>
      </c>
    </row>
    <row r="178" spans="1:35">
      <c r="D178" s="2">
        <v>2014</v>
      </c>
      <c r="E178" s="2">
        <v>8</v>
      </c>
      <c r="F178" s="4">
        <v>3.4870000000000001</v>
      </c>
      <c r="G178" s="1">
        <v>3.4249999999999998</v>
      </c>
      <c r="H178" s="1">
        <v>3.6160000000000001</v>
      </c>
      <c r="I178" s="1">
        <v>3.9119999999999999</v>
      </c>
      <c r="J178" s="4">
        <f t="shared" si="37"/>
        <v>3.4397777777777776</v>
      </c>
      <c r="K178" s="4">
        <v>0.24199999999999999</v>
      </c>
      <c r="L178" s="4">
        <f t="shared" si="41"/>
        <v>0.22888888888888886</v>
      </c>
      <c r="M178" s="4">
        <v>0.18400000000000008</v>
      </c>
      <c r="N178" s="4">
        <v>0.35999999999999993</v>
      </c>
      <c r="O178" s="4">
        <v>1.4000000000000009E-2</v>
      </c>
      <c r="P178" s="3">
        <v>3.249999999999998E-2</v>
      </c>
      <c r="Q178" s="4">
        <f t="shared" si="42"/>
        <v>0.12313801452784497</v>
      </c>
      <c r="R178" s="4">
        <v>0</v>
      </c>
      <c r="T178" s="4">
        <v>0.01</v>
      </c>
      <c r="U178" s="4">
        <f t="shared" si="38"/>
        <v>0.4971380145278449</v>
      </c>
      <c r="V178" s="4">
        <f t="shared" si="43"/>
        <v>0.69113801452784507</v>
      </c>
      <c r="W178" s="4">
        <v>0.1</v>
      </c>
      <c r="X178" s="4">
        <f t="shared" si="44"/>
        <v>9.3973096583266358E-2</v>
      </c>
      <c r="Z178" s="9">
        <v>1285170048</v>
      </c>
      <c r="AA178" s="30">
        <f t="shared" si="59"/>
        <v>41.457098322580649</v>
      </c>
      <c r="AB178" s="21">
        <f t="shared" si="56"/>
        <v>120771409.04662506</v>
      </c>
      <c r="AC178">
        <v>237.852</v>
      </c>
      <c r="AD178" s="1">
        <f t="shared" si="54"/>
        <v>9.6712655013333662E-2</v>
      </c>
      <c r="AE178" s="1">
        <f t="shared" si="60"/>
        <v>3.9086404356102042E-2</v>
      </c>
      <c r="AF178" s="14">
        <f t="shared" si="55"/>
        <v>124.29220748569345</v>
      </c>
      <c r="AG178" s="1">
        <f t="shared" si="61"/>
        <v>4.0094260479255954</v>
      </c>
      <c r="AH178" s="15">
        <f t="shared" si="58"/>
        <v>975.79635620280362</v>
      </c>
      <c r="AI178" s="4">
        <f t="shared" si="57"/>
        <v>0.97579635620280358</v>
      </c>
    </row>
    <row r="179" spans="1:35">
      <c r="D179" s="2">
        <v>2014</v>
      </c>
      <c r="E179" s="2">
        <v>9</v>
      </c>
      <c r="F179" s="4">
        <v>3.4060000000000001</v>
      </c>
      <c r="G179" s="1">
        <v>3.3540000000000001</v>
      </c>
      <c r="H179" s="1">
        <v>3.516</v>
      </c>
      <c r="I179" s="1">
        <v>3.7730000000000001</v>
      </c>
      <c r="J179" s="4">
        <f t="shared" si="37"/>
        <v>3.3652222222222221</v>
      </c>
      <c r="K179" s="4">
        <v>0.24199999999999999</v>
      </c>
      <c r="L179" s="4">
        <f t="shared" si="41"/>
        <v>0.22888888888888886</v>
      </c>
      <c r="M179" s="4">
        <v>0.18400000000000008</v>
      </c>
      <c r="N179" s="4">
        <v>0.36</v>
      </c>
      <c r="O179" s="4">
        <v>1.4000000000000009E-2</v>
      </c>
      <c r="P179" s="3">
        <v>3.249999999999998E-2</v>
      </c>
      <c r="Q179" s="4">
        <f t="shared" si="42"/>
        <v>0.11876271186440672</v>
      </c>
      <c r="R179" s="4">
        <v>0</v>
      </c>
      <c r="T179" s="4">
        <v>0.01</v>
      </c>
      <c r="U179" s="4">
        <f t="shared" si="38"/>
        <v>0.49276271186440673</v>
      </c>
      <c r="V179" s="4">
        <f t="shared" si="43"/>
        <v>0.68676271186440674</v>
      </c>
      <c r="W179" s="4">
        <v>0.1</v>
      </c>
      <c r="X179" s="4">
        <f t="shared" si="44"/>
        <v>3.3903954802259939E-2</v>
      </c>
      <c r="Z179" s="10">
        <v>1222879913</v>
      </c>
      <c r="AA179" s="30">
        <f>Z179/(1000000*30)</f>
        <v>40.76266376666667</v>
      </c>
      <c r="AB179" s="21">
        <f t="shared" si="56"/>
        <v>41460465.298943564</v>
      </c>
      <c r="AC179">
        <v>238.03100000000001</v>
      </c>
      <c r="AD179" s="1">
        <f t="shared" si="54"/>
        <v>3.4866103491671255E-2</v>
      </c>
      <c r="AE179" s="1">
        <f t="shared" si="60"/>
        <v>3.9086404356102042E-2</v>
      </c>
      <c r="AF179" s="14">
        <f t="shared" si="55"/>
        <v>42.637057604543941</v>
      </c>
      <c r="AG179" s="1">
        <f>AF179/30</f>
        <v>1.4212352534847981</v>
      </c>
      <c r="AH179" s="15">
        <f t="shared" si="58"/>
        <v>1018.4334138073475</v>
      </c>
      <c r="AI179" s="4">
        <f t="shared" si="57"/>
        <v>1.0184334138073474</v>
      </c>
    </row>
    <row r="180" spans="1:35">
      <c r="D180" s="2">
        <v>2014</v>
      </c>
      <c r="E180" s="2">
        <v>10</v>
      </c>
      <c r="F180" s="4">
        <v>3.1709999999999998</v>
      </c>
      <c r="G180" s="1">
        <v>3.12</v>
      </c>
      <c r="H180" s="1">
        <v>3.2770000000000001</v>
      </c>
      <c r="I180" s="1">
        <v>3.536</v>
      </c>
      <c r="J180" s="4">
        <f t="shared" si="37"/>
        <v>3.1304444444444441</v>
      </c>
      <c r="K180" s="4">
        <v>0.24199999999999999</v>
      </c>
      <c r="L180" s="4">
        <f t="shared" si="41"/>
        <v>0.22888888888888886</v>
      </c>
      <c r="M180" s="4">
        <v>0.18400000000000008</v>
      </c>
      <c r="N180" s="4">
        <v>0.35999999999999993</v>
      </c>
      <c r="O180" s="4">
        <v>1.4000000000000009E-2</v>
      </c>
      <c r="P180" s="3">
        <v>3.249999999999998E-2</v>
      </c>
      <c r="Q180" s="4">
        <f t="shared" si="42"/>
        <v>0.11130266343825659</v>
      </c>
      <c r="R180" s="4">
        <v>0</v>
      </c>
      <c r="T180" s="4">
        <v>0.01</v>
      </c>
      <c r="U180" s="4">
        <f t="shared" si="38"/>
        <v>0.48530266343825657</v>
      </c>
      <c r="V180" s="4">
        <f t="shared" si="43"/>
        <v>0.67930266343825663</v>
      </c>
      <c r="W180" s="4">
        <v>0.1</v>
      </c>
      <c r="X180" s="4">
        <f t="shared" si="44"/>
        <v>3.9141781006188037E-2</v>
      </c>
      <c r="Z180" s="9">
        <v>1271773798</v>
      </c>
      <c r="AA180" s="30">
        <f t="shared" si="59"/>
        <v>41.02496122580645</v>
      </c>
      <c r="AB180" s="21">
        <f t="shared" si="56"/>
        <v>49779491.49072402</v>
      </c>
      <c r="AC180">
        <v>237.43299999999999</v>
      </c>
      <c r="AD180" s="1">
        <f t="shared" si="54"/>
        <v>4.0353952506099591E-2</v>
      </c>
      <c r="AE180" s="1">
        <f t="shared" si="60"/>
        <v>3.9086404356102042E-2</v>
      </c>
      <c r="AF180" s="14">
        <f t="shared" si="55"/>
        <v>51.321099442993891</v>
      </c>
      <c r="AG180" s="1">
        <f t="shared" si="61"/>
        <v>1.6555193368707706</v>
      </c>
      <c r="AH180" s="15">
        <f t="shared" si="58"/>
        <v>1069.7545132503415</v>
      </c>
      <c r="AI180" s="4">
        <f t="shared" si="57"/>
        <v>1.0697545132503414</v>
      </c>
    </row>
    <row r="181" spans="1:35">
      <c r="D181" s="2">
        <v>2014</v>
      </c>
      <c r="E181" s="2">
        <v>11</v>
      </c>
      <c r="F181" s="4">
        <v>2.9119999999999999</v>
      </c>
      <c r="G181" s="1">
        <v>2.875</v>
      </c>
      <c r="H181" s="1">
        <v>2.99</v>
      </c>
      <c r="I181" s="1">
        <v>3.1850000000000001</v>
      </c>
      <c r="J181" s="4">
        <f t="shared" si="37"/>
        <v>2.8816666666666664</v>
      </c>
      <c r="K181" s="4">
        <v>0.24199999999999999</v>
      </c>
      <c r="L181" s="4">
        <f t="shared" si="41"/>
        <v>0.22888888888888886</v>
      </c>
      <c r="M181" s="4">
        <v>0.18400000000000008</v>
      </c>
      <c r="N181" s="4">
        <v>0.36</v>
      </c>
      <c r="O181" s="4">
        <v>1.4000000000000009E-2</v>
      </c>
      <c r="P181" s="3">
        <v>3.249999999999998E-2</v>
      </c>
      <c r="Q181" s="4">
        <f t="shared" si="42"/>
        <v>0.10025423728813554</v>
      </c>
      <c r="R181" s="4">
        <v>0</v>
      </c>
      <c r="T181" s="4">
        <v>0.01</v>
      </c>
      <c r="U181" s="4">
        <f t="shared" si="38"/>
        <v>0.47425423728813554</v>
      </c>
      <c r="V181" s="4">
        <f t="shared" si="43"/>
        <v>0.6682542372881356</v>
      </c>
      <c r="W181" s="4">
        <v>0.1</v>
      </c>
      <c r="X181" s="4">
        <f t="shared" si="44"/>
        <v>-5.203201506591304E-2</v>
      </c>
      <c r="Z181" s="9">
        <v>1194414902</v>
      </c>
      <c r="AA181" s="30">
        <f>Z181/(1000000*30)</f>
        <v>39.813830066666668</v>
      </c>
      <c r="AB181" s="21">
        <f t="shared" si="56"/>
        <v>-62147814.175815046</v>
      </c>
      <c r="AC181">
        <v>236.15100000000001</v>
      </c>
      <c r="AD181" s="1">
        <f t="shared" si="54"/>
        <v>-5.3934596253772324E-2</v>
      </c>
      <c r="AE181" s="1">
        <f t="shared" si="60"/>
        <v>3.9086404356102042E-2</v>
      </c>
      <c r="AF181" s="14">
        <f t="shared" si="55"/>
        <v>-64.420285498859045</v>
      </c>
      <c r="AG181" s="1">
        <f>AF181/30</f>
        <v>-2.147342849961968</v>
      </c>
      <c r="AH181" s="15">
        <f t="shared" si="58"/>
        <v>1005.3342277514824</v>
      </c>
      <c r="AI181" s="4">
        <f t="shared" si="57"/>
        <v>1.0053342277514825</v>
      </c>
    </row>
    <row r="182" spans="1:35">
      <c r="B182" s="24" t="s">
        <v>23</v>
      </c>
      <c r="C182" s="27"/>
      <c r="D182" s="2">
        <v>2014</v>
      </c>
      <c r="E182" s="2">
        <v>12</v>
      </c>
      <c r="F182" s="4">
        <v>2.5430000000000001</v>
      </c>
      <c r="G182" s="1">
        <v>2.488</v>
      </c>
      <c r="H182" s="1">
        <v>2.657</v>
      </c>
      <c r="I182" s="1">
        <v>2.867</v>
      </c>
      <c r="J182" s="4">
        <f t="shared" si="37"/>
        <v>2.5070000000000001</v>
      </c>
      <c r="K182" s="4">
        <v>0.24199999999999999</v>
      </c>
      <c r="L182" s="4">
        <f t="shared" si="41"/>
        <v>0.22888888888888886</v>
      </c>
      <c r="M182" s="4">
        <v>0.18400000000000008</v>
      </c>
      <c r="N182" s="4">
        <v>0.35999999999999993</v>
      </c>
      <c r="O182" s="4">
        <v>1.4000000000000009E-2</v>
      </c>
      <c r="P182" s="3">
        <v>3.249999999999998E-2</v>
      </c>
      <c r="Q182" s="4">
        <f t="shared" si="42"/>
        <v>9.0244552058111327E-2</v>
      </c>
      <c r="R182" s="4">
        <v>0</v>
      </c>
      <c r="T182" s="4">
        <v>0.01</v>
      </c>
      <c r="U182" s="4">
        <f t="shared" si="38"/>
        <v>0.46424455205811127</v>
      </c>
      <c r="V182" s="4">
        <f t="shared" si="43"/>
        <v>0.65824455205811139</v>
      </c>
      <c r="W182" s="4">
        <v>0.1</v>
      </c>
      <c r="X182" s="4">
        <f t="shared" si="44"/>
        <v>1.4644336830777593E-2</v>
      </c>
      <c r="Z182" s="10">
        <v>1248556730</v>
      </c>
      <c r="AA182" s="30">
        <f t="shared" si="59"/>
        <v>40.276023548387094</v>
      </c>
      <c r="AB182" s="21">
        <f t="shared" si="56"/>
        <v>18284285.306454234</v>
      </c>
      <c r="AC182">
        <v>234.81200000000001</v>
      </c>
      <c r="AD182" s="1">
        <f t="shared" si="54"/>
        <v>1.5266377508213906E-2</v>
      </c>
      <c r="AE182" s="1">
        <f t="shared" si="60"/>
        <v>3.9086404356102042E-2</v>
      </c>
      <c r="AF182" s="14">
        <f t="shared" si="55"/>
        <v>19.060938380601101</v>
      </c>
      <c r="AG182" s="1">
        <f t="shared" si="61"/>
        <v>0.61486898001939039</v>
      </c>
      <c r="AH182" s="15">
        <f t="shared" si="58"/>
        <v>1024.3951661320834</v>
      </c>
      <c r="AI182" s="4">
        <f t="shared" si="57"/>
        <v>1.0243951661320834</v>
      </c>
    </row>
    <row r="183" spans="1:35">
      <c r="A183" s="31" t="s">
        <v>32</v>
      </c>
      <c r="B183" s="24" t="s">
        <v>23</v>
      </c>
      <c r="C183" s="27">
        <v>42005</v>
      </c>
      <c r="D183" s="2">
        <v>2015</v>
      </c>
      <c r="E183" s="2">
        <v>1</v>
      </c>
      <c r="F183" s="4">
        <v>2.1160000000000001</v>
      </c>
      <c r="G183" s="1">
        <v>2.0459999999999998</v>
      </c>
      <c r="H183" s="1">
        <v>2.262</v>
      </c>
      <c r="I183" s="1">
        <v>2.5470000000000002</v>
      </c>
      <c r="J183" s="4">
        <f t="shared" si="37"/>
        <v>2.068111111111111</v>
      </c>
      <c r="K183" s="4">
        <v>0.247</v>
      </c>
      <c r="L183" s="4">
        <f t="shared" si="41"/>
        <v>0.23444444444444443</v>
      </c>
      <c r="M183" s="4">
        <v>0.18400000000000008</v>
      </c>
      <c r="N183" s="4">
        <v>0.35999999999999993</v>
      </c>
      <c r="O183" s="4">
        <v>2.0000000000000007E-2</v>
      </c>
      <c r="P183" s="3">
        <v>3.249999999999998E-2</v>
      </c>
      <c r="Q183" s="4">
        <f t="shared" si="42"/>
        <v>8.0171912832929737E-2</v>
      </c>
      <c r="R183" s="4">
        <v>0.09</v>
      </c>
      <c r="S183" s="36"/>
      <c r="T183" s="4">
        <v>0.01</v>
      </c>
      <c r="U183" s="4">
        <f t="shared" si="38"/>
        <v>0.46017191283292969</v>
      </c>
      <c r="V183" s="4">
        <f t="shared" si="43"/>
        <v>0.74417191283292972</v>
      </c>
      <c r="W183" s="4">
        <v>0.1</v>
      </c>
      <c r="X183" s="4">
        <f t="shared" si="44"/>
        <v>5.3161420500404288E-2</v>
      </c>
      <c r="Z183" s="9">
        <v>1216497576</v>
      </c>
      <c r="AA183" s="30">
        <f>Z183/(1000000*31)</f>
        <v>39.241857290322578</v>
      </c>
      <c r="AB183" s="21">
        <f t="shared" si="56"/>
        <v>64670739.175458521</v>
      </c>
      <c r="AC183">
        <v>233.70699999999999</v>
      </c>
      <c r="AD183" s="1">
        <f t="shared" si="54"/>
        <v>5.5681564859469186E-2</v>
      </c>
      <c r="AE183" s="1">
        <f>AVERAGE(AD183:AD194)</f>
        <v>0.41854249417591421</v>
      </c>
      <c r="AF183" s="14">
        <f t="shared" si="55"/>
        <v>67.736488679431034</v>
      </c>
      <c r="AG183" s="1">
        <f>AF183/31</f>
        <v>2.18504802191713</v>
      </c>
      <c r="AH183" s="15">
        <f t="shared" si="58"/>
        <v>1092.1316548115144</v>
      </c>
      <c r="AI183" s="4">
        <f t="shared" si="57"/>
        <v>1.0921316548115143</v>
      </c>
    </row>
    <row r="184" spans="1:35">
      <c r="C184" s="26">
        <v>42036</v>
      </c>
      <c r="D184" s="2">
        <v>2015</v>
      </c>
      <c r="E184" s="2">
        <v>2</v>
      </c>
      <c r="F184" s="4">
        <v>2.2160000000000002</v>
      </c>
      <c r="G184" s="1">
        <v>2.1520000000000001</v>
      </c>
      <c r="H184" s="1">
        <v>2.351</v>
      </c>
      <c r="I184" s="1">
        <v>2.706</v>
      </c>
      <c r="J184" s="4">
        <f t="shared" si="37"/>
        <v>2.1615555555555557</v>
      </c>
      <c r="K184" s="4">
        <v>0.247</v>
      </c>
      <c r="L184" s="4">
        <f t="shared" si="41"/>
        <v>0.23444444444444443</v>
      </c>
      <c r="M184" s="4">
        <v>0.18400000000000008</v>
      </c>
      <c r="N184" s="4">
        <v>0.36</v>
      </c>
      <c r="O184" s="4">
        <v>2.0000000000000007E-2</v>
      </c>
      <c r="P184" s="3">
        <v>3.249999999999998E-2</v>
      </c>
      <c r="Q184" s="4">
        <f t="shared" si="42"/>
        <v>8.5176755447941843E-2</v>
      </c>
      <c r="R184" s="4">
        <v>0.09</v>
      </c>
      <c r="S184" s="36"/>
      <c r="T184" s="4">
        <v>0.01</v>
      </c>
      <c r="U184" s="4">
        <f t="shared" si="38"/>
        <v>0.46517675544794185</v>
      </c>
      <c r="V184" s="4">
        <f t="shared" si="43"/>
        <v>0.74917675544794193</v>
      </c>
      <c r="W184" s="4">
        <v>0.1</v>
      </c>
      <c r="X184" s="4">
        <f t="shared" si="44"/>
        <v>0.11371213344094699</v>
      </c>
      <c r="Y184" s="4">
        <f t="shared" ref="Y184:Y218" si="62">(I184-J184-X184)</f>
        <v>0.43073231100349729</v>
      </c>
      <c r="Z184" s="9">
        <v>1148447060</v>
      </c>
      <c r="AA184" s="30">
        <f>Z184/(1000000*28)</f>
        <v>41.015966428571431</v>
      </c>
      <c r="AB184" s="21">
        <f t="shared" si="56"/>
        <v>130592365.33658326</v>
      </c>
      <c r="AC184">
        <v>234.72200000000001</v>
      </c>
      <c r="AD184" s="1">
        <f t="shared" si="54"/>
        <v>0.11858768371296959</v>
      </c>
      <c r="AE184" s="1">
        <f>AE183</f>
        <v>0.41854249417591421</v>
      </c>
      <c r="AF184" s="14">
        <f t="shared" si="55"/>
        <v>136.1916767123698</v>
      </c>
      <c r="AG184" s="1">
        <f>AF184/28</f>
        <v>4.8639884540132075</v>
      </c>
      <c r="AH184" s="15">
        <f>AF184</f>
        <v>136.1916767123698</v>
      </c>
      <c r="AI184" s="4">
        <f t="shared" si="57"/>
        <v>0.13619167671236979</v>
      </c>
    </row>
    <row r="185" spans="1:35">
      <c r="C185" s="26">
        <f>C184+28</f>
        <v>42064</v>
      </c>
      <c r="D185" s="2">
        <v>2015</v>
      </c>
      <c r="E185" s="2">
        <v>3</v>
      </c>
      <c r="F185" s="4">
        <v>2.464</v>
      </c>
      <c r="G185" s="1">
        <v>2.3519999999999999</v>
      </c>
      <c r="H185" s="1">
        <v>2.6970000000000001</v>
      </c>
      <c r="I185" s="1">
        <v>3.3380000000000001</v>
      </c>
      <c r="J185" s="4">
        <f t="shared" si="37"/>
        <v>2.3668888888888886</v>
      </c>
      <c r="K185" s="4">
        <v>0.247</v>
      </c>
      <c r="L185" s="4">
        <f t="shared" si="41"/>
        <v>0.23444444444444443</v>
      </c>
      <c r="M185" s="4">
        <v>0.18400000000000008</v>
      </c>
      <c r="N185" s="4">
        <v>0.35999999999999993</v>
      </c>
      <c r="O185" s="4">
        <v>2.0000000000000007E-2</v>
      </c>
      <c r="P185" s="3">
        <v>3.249999999999998E-2</v>
      </c>
      <c r="Q185" s="4">
        <f t="shared" si="42"/>
        <v>0.10507021791767548</v>
      </c>
      <c r="R185" s="4">
        <v>0.09</v>
      </c>
      <c r="S185" s="36"/>
      <c r="T185" s="4">
        <v>0.01</v>
      </c>
      <c r="U185" s="4">
        <f t="shared" si="38"/>
        <v>0.48507021791767546</v>
      </c>
      <c r="V185" s="4">
        <f t="shared" si="43"/>
        <v>0.76907021791767549</v>
      </c>
      <c r="W185" s="4">
        <v>0.1</v>
      </c>
      <c r="X185" s="4">
        <f t="shared" si="44"/>
        <v>0.52048533763788063</v>
      </c>
      <c r="Y185" s="4">
        <f t="shared" si="62"/>
        <v>0.45062577347323085</v>
      </c>
      <c r="Z185" s="10">
        <v>1287581812</v>
      </c>
      <c r="AA185" s="30">
        <f t="shared" ref="AA185:AA194" si="63">Z185/(1000000*31)</f>
        <v>41.534897161290324</v>
      </c>
      <c r="AB185" s="21">
        <f t="shared" si="56"/>
        <v>670167454.15521419</v>
      </c>
      <c r="AC185">
        <v>236.119</v>
      </c>
      <c r="AD185" s="1">
        <f t="shared" si="54"/>
        <v>0.53959030767971339</v>
      </c>
      <c r="AE185" s="1">
        <f t="shared" ref="AE185:AE194" si="64">AE184</f>
        <v>0.41854249417591421</v>
      </c>
      <c r="AF185" s="14">
        <f t="shared" si="55"/>
        <v>694.76666609988297</v>
      </c>
      <c r="AG185" s="1">
        <f t="shared" ref="AG185:AG194" si="65">AF185/31</f>
        <v>22.411827938705901</v>
      </c>
      <c r="AH185" s="15">
        <f>AH184+AF185</f>
        <v>830.95834281225279</v>
      </c>
      <c r="AI185" s="4">
        <f t="shared" si="57"/>
        <v>0.83095834281225278</v>
      </c>
    </row>
    <row r="186" spans="1:35">
      <c r="C186" s="26">
        <f>C185+31</f>
        <v>42095</v>
      </c>
      <c r="D186" s="2">
        <v>2015</v>
      </c>
      <c r="E186" s="2">
        <v>4</v>
      </c>
      <c r="F186" s="4">
        <v>2.4689999999999999</v>
      </c>
      <c r="G186" s="1">
        <v>2.3690000000000002</v>
      </c>
      <c r="H186" s="1">
        <v>2.6789999999999998</v>
      </c>
      <c r="I186" s="1">
        <v>3.21</v>
      </c>
      <c r="J186" s="4">
        <f t="shared" si="37"/>
        <v>2.3866666666666663</v>
      </c>
      <c r="K186" s="4">
        <v>0.247</v>
      </c>
      <c r="L186" s="4">
        <f t="shared" si="41"/>
        <v>0.23444444444444443</v>
      </c>
      <c r="M186" s="4">
        <v>0.18400000000000008</v>
      </c>
      <c r="N186" s="4">
        <v>0.36</v>
      </c>
      <c r="O186" s="4">
        <v>2.0000000000000007E-2</v>
      </c>
      <c r="P186" s="3">
        <v>3.249999999999998E-2</v>
      </c>
      <c r="Q186" s="4">
        <f t="shared" si="42"/>
        <v>0.10104116222760284</v>
      </c>
      <c r="R186" s="4">
        <v>0.09</v>
      </c>
      <c r="S186" s="36"/>
      <c r="T186" s="4">
        <v>0.01</v>
      </c>
      <c r="U186" s="4">
        <f t="shared" si="38"/>
        <v>0.48104116222760285</v>
      </c>
      <c r="V186" s="4">
        <f t="shared" si="43"/>
        <v>0.76504116222760288</v>
      </c>
      <c r="W186" s="4">
        <v>0.1</v>
      </c>
      <c r="X186" s="4">
        <f t="shared" si="44"/>
        <v>0.37673661555017546</v>
      </c>
      <c r="Y186" s="4">
        <f t="shared" si="62"/>
        <v>0.44659671778315824</v>
      </c>
      <c r="Z186" s="9">
        <v>1254633595</v>
      </c>
      <c r="AA186" s="30">
        <f>Z186/(1000000*30)</f>
        <v>41.821119833333334</v>
      </c>
      <c r="AB186" s="21">
        <f t="shared" si="56"/>
        <v>472666414.33584952</v>
      </c>
      <c r="AC186">
        <v>236.59899999999999</v>
      </c>
      <c r="AD186" s="1">
        <f t="shared" si="54"/>
        <v>0.38977277661387094</v>
      </c>
      <c r="AE186" s="1">
        <f t="shared" si="64"/>
        <v>0.41854249417591421</v>
      </c>
      <c r="AF186" s="14">
        <f t="shared" si="55"/>
        <v>489.02201995619288</v>
      </c>
      <c r="AG186" s="1">
        <f>AF186/30</f>
        <v>16.300733998539762</v>
      </c>
      <c r="AH186" s="15">
        <f t="shared" ref="AH186:AH234" si="66">AH185+AF186</f>
        <v>1319.9803627684457</v>
      </c>
      <c r="AI186" s="4">
        <f t="shared" si="57"/>
        <v>1.3199803627684457</v>
      </c>
    </row>
    <row r="187" spans="1:35">
      <c r="C187" s="26">
        <f>C186+30</f>
        <v>42125</v>
      </c>
      <c r="D187" s="2">
        <v>2015</v>
      </c>
      <c r="E187" s="2">
        <v>5</v>
      </c>
      <c r="F187" s="4">
        <v>2.718</v>
      </c>
      <c r="G187" s="1">
        <v>2.5779999999999998</v>
      </c>
      <c r="H187" s="1">
        <v>3.0139999999999998</v>
      </c>
      <c r="I187" s="1">
        <v>3.7519999999999998</v>
      </c>
      <c r="J187" s="4">
        <f t="shared" si="37"/>
        <v>2.6031111111111112</v>
      </c>
      <c r="K187" s="4">
        <v>0.247</v>
      </c>
      <c r="L187" s="4">
        <f t="shared" si="41"/>
        <v>0.23444444444444443</v>
      </c>
      <c r="M187" s="4">
        <v>0.18400000000000008</v>
      </c>
      <c r="N187" s="4">
        <v>0.35999999999999993</v>
      </c>
      <c r="O187" s="4">
        <v>2.0000000000000007E-2</v>
      </c>
      <c r="P187" s="3">
        <v>3.249999999999998E-2</v>
      </c>
      <c r="Q187" s="4">
        <f t="shared" si="42"/>
        <v>0.11810169491525416</v>
      </c>
      <c r="R187" s="4">
        <v>0.09</v>
      </c>
      <c r="S187" s="36"/>
      <c r="T187" s="4">
        <v>0.01</v>
      </c>
      <c r="U187" s="4">
        <f t="shared" si="38"/>
        <v>0.49810169491525413</v>
      </c>
      <c r="V187" s="4">
        <f t="shared" si="43"/>
        <v>0.78210169491525416</v>
      </c>
      <c r="W187" s="4">
        <v>0.1</v>
      </c>
      <c r="X187" s="4">
        <f t="shared" si="44"/>
        <v>0.68523163841807877</v>
      </c>
      <c r="Y187" s="4">
        <f t="shared" si="62"/>
        <v>0.46365725047080986</v>
      </c>
      <c r="Z187" s="9">
        <v>1278463759</v>
      </c>
      <c r="AA187" s="30">
        <f t="shared" si="63"/>
        <v>41.240766419354841</v>
      </c>
      <c r="AB187" s="21">
        <f t="shared" si="56"/>
        <v>876043816.23770583</v>
      </c>
      <c r="AC187">
        <v>237.80500000000001</v>
      </c>
      <c r="AD187" s="1">
        <f t="shared" si="54"/>
        <v>0.70534728807976199</v>
      </c>
      <c r="AE187" s="1">
        <f t="shared" si="64"/>
        <v>0.41854249417591421</v>
      </c>
      <c r="AF187" s="14">
        <f t="shared" si="55"/>
        <v>901.7609453189084</v>
      </c>
      <c r="AG187" s="1">
        <f t="shared" si="65"/>
        <v>29.089062752222851</v>
      </c>
      <c r="AH187" s="15">
        <f t="shared" si="66"/>
        <v>2221.7413080873539</v>
      </c>
      <c r="AI187" s="4">
        <f t="shared" si="57"/>
        <v>2.221741308087354</v>
      </c>
    </row>
    <row r="188" spans="1:35">
      <c r="A188" s="2">
        <f>A176+1</f>
        <v>2015</v>
      </c>
      <c r="B188" s="2">
        <f>D188</f>
        <v>2015</v>
      </c>
      <c r="C188" s="26">
        <f>C187+31</f>
        <v>42156</v>
      </c>
      <c r="D188" s="2">
        <v>2015</v>
      </c>
      <c r="E188" s="2">
        <v>6</v>
      </c>
      <c r="F188" s="4">
        <v>2.802</v>
      </c>
      <c r="G188" s="1">
        <v>2.7</v>
      </c>
      <c r="H188" s="1">
        <v>3.0139999999999998</v>
      </c>
      <c r="I188" s="1">
        <v>3.5449999999999999</v>
      </c>
      <c r="J188" s="4">
        <f t="shared" si="37"/>
        <v>2.7194444444444441</v>
      </c>
      <c r="K188" s="4">
        <v>0.247</v>
      </c>
      <c r="L188" s="4">
        <f t="shared" si="41"/>
        <v>0.23444444444444443</v>
      </c>
      <c r="M188" s="4">
        <v>0.18400000000000008</v>
      </c>
      <c r="N188" s="4">
        <v>0.36</v>
      </c>
      <c r="O188" s="4">
        <v>2.0000000000000007E-2</v>
      </c>
      <c r="P188" s="3">
        <v>3.249999999999998E-2</v>
      </c>
      <c r="Q188" s="4">
        <f t="shared" si="42"/>
        <v>0.11158595641646482</v>
      </c>
      <c r="R188" s="4">
        <v>0.09</v>
      </c>
      <c r="S188" s="36"/>
      <c r="T188" s="4">
        <v>0.01</v>
      </c>
      <c r="U188" s="4">
        <f t="shared" si="38"/>
        <v>0.49158595641646485</v>
      </c>
      <c r="V188" s="4">
        <f t="shared" si="43"/>
        <v>0.77558595641646488</v>
      </c>
      <c r="W188" s="4">
        <v>0.1</v>
      </c>
      <c r="X188" s="4">
        <f t="shared" si="44"/>
        <v>0.36841404358353547</v>
      </c>
      <c r="Y188" s="4">
        <f t="shared" si="62"/>
        <v>0.45714151197202035</v>
      </c>
      <c r="Z188" s="10">
        <v>1262121393</v>
      </c>
      <c r="AA188" s="30">
        <f>Z188/(1000000*30)</f>
        <v>42.070713099999999</v>
      </c>
      <c r="AB188" s="21">
        <f t="shared" si="56"/>
        <v>464983245.8884145</v>
      </c>
      <c r="AC188">
        <v>238.63800000000001</v>
      </c>
      <c r="AD188" s="1">
        <f t="shared" si="54"/>
        <v>0.37790544704799445</v>
      </c>
      <c r="AE188" s="1">
        <f t="shared" si="64"/>
        <v>0.41854249417591421</v>
      </c>
      <c r="AF188" s="14">
        <f t="shared" si="55"/>
        <v>476.96254925050255</v>
      </c>
      <c r="AG188" s="1">
        <f>AF188/30</f>
        <v>15.898751641683418</v>
      </c>
      <c r="AH188" s="15">
        <f t="shared" si="66"/>
        <v>2698.7038573378563</v>
      </c>
      <c r="AI188" s="4">
        <f t="shared" si="57"/>
        <v>2.6987038573378563</v>
      </c>
    </row>
    <row r="189" spans="1:35">
      <c r="C189" s="26">
        <f>C188+30</f>
        <v>42186</v>
      </c>
      <c r="D189" s="2">
        <v>2015</v>
      </c>
      <c r="E189" s="2">
        <v>7</v>
      </c>
      <c r="F189" s="4">
        <v>2.794</v>
      </c>
      <c r="G189" s="1">
        <v>2.6659999999999999</v>
      </c>
      <c r="H189" s="1">
        <v>3.0609999999999999</v>
      </c>
      <c r="I189" s="1">
        <v>3.7549999999999999</v>
      </c>
      <c r="J189" s="4">
        <f t="shared" si="37"/>
        <v>2.6872222222222222</v>
      </c>
      <c r="K189" s="4">
        <v>0.247</v>
      </c>
      <c r="L189" s="4">
        <f t="shared" si="41"/>
        <v>0.24111111111111111</v>
      </c>
      <c r="M189" s="4">
        <v>0.18400000000000008</v>
      </c>
      <c r="N189" s="4">
        <v>0.30000000000000004</v>
      </c>
      <c r="O189" s="4">
        <v>2.0000000000000007E-2</v>
      </c>
      <c r="P189" s="3">
        <v>3.249999999999998E-2</v>
      </c>
      <c r="Q189" s="4">
        <f t="shared" si="42"/>
        <v>0.11819612590799024</v>
      </c>
      <c r="R189" s="4">
        <v>0.09</v>
      </c>
      <c r="S189" s="36"/>
      <c r="T189" s="4">
        <v>0.01</v>
      </c>
      <c r="U189" s="4">
        <f t="shared" si="38"/>
        <v>0.43819612590799029</v>
      </c>
      <c r="V189" s="4">
        <f t="shared" si="43"/>
        <v>0.72219612590799032</v>
      </c>
      <c r="W189" s="4">
        <v>0.1</v>
      </c>
      <c r="X189" s="4">
        <f t="shared" si="44"/>
        <v>0.67069276298089875</v>
      </c>
      <c r="Y189" s="4">
        <f t="shared" si="62"/>
        <v>0.39708501479687897</v>
      </c>
      <c r="Z189" s="9">
        <v>1279082202</v>
      </c>
      <c r="AA189" s="30">
        <f t="shared" si="63"/>
        <v>41.26071619354839</v>
      </c>
      <c r="AB189" s="21">
        <f t="shared" si="56"/>
        <v>857871176.13907206</v>
      </c>
      <c r="AC189">
        <v>238.654</v>
      </c>
      <c r="AD189" s="1">
        <f t="shared" si="54"/>
        <v>0.68792561062895363</v>
      </c>
      <c r="AE189" s="1">
        <f t="shared" si="64"/>
        <v>0.41854249417591421</v>
      </c>
      <c r="AF189" s="14">
        <f t="shared" si="55"/>
        <v>879.91340485547664</v>
      </c>
      <c r="AG189" s="1">
        <f t="shared" si="65"/>
        <v>28.38430338243473</v>
      </c>
      <c r="AH189" s="15">
        <f t="shared" si="66"/>
        <v>3578.6172621933329</v>
      </c>
      <c r="AI189" s="4">
        <f t="shared" si="57"/>
        <v>3.5786172621933328</v>
      </c>
    </row>
    <row r="190" spans="1:35">
      <c r="C190" s="26">
        <f t="shared" ref="C190:C217" si="67">C189+31</f>
        <v>42217</v>
      </c>
      <c r="D190" s="2">
        <v>2015</v>
      </c>
      <c r="E190" s="2">
        <v>8</v>
      </c>
      <c r="F190" s="4">
        <v>2.6360000000000001</v>
      </c>
      <c r="G190" s="1">
        <v>2.5219999999999998</v>
      </c>
      <c r="H190" s="1">
        <v>2.8759999999999999</v>
      </c>
      <c r="I190" s="1">
        <v>3.54</v>
      </c>
      <c r="J190" s="4">
        <f t="shared" si="37"/>
        <v>2.5355555555555553</v>
      </c>
      <c r="K190" s="4">
        <v>0.247</v>
      </c>
      <c r="L190" s="4">
        <f t="shared" si="41"/>
        <v>0.24111111111111111</v>
      </c>
      <c r="M190" s="4">
        <v>0.18400000000000008</v>
      </c>
      <c r="N190" s="4">
        <v>0.30000000000000004</v>
      </c>
      <c r="O190" s="4">
        <v>2.0000000000000007E-2</v>
      </c>
      <c r="P190" s="3">
        <v>3.249999999999998E-2</v>
      </c>
      <c r="Q190" s="4">
        <f t="shared" si="42"/>
        <v>0.11142857142857136</v>
      </c>
      <c r="R190" s="4">
        <v>0.09</v>
      </c>
      <c r="S190" s="36"/>
      <c r="T190" s="4">
        <v>0.01</v>
      </c>
      <c r="U190" s="4">
        <f t="shared" si="38"/>
        <v>0.43142857142857144</v>
      </c>
      <c r="V190" s="4">
        <f t="shared" si="43"/>
        <v>0.71542857142857141</v>
      </c>
      <c r="W190" s="4">
        <v>0.1</v>
      </c>
      <c r="X190" s="4">
        <f t="shared" si="44"/>
        <v>0.61412698412698452</v>
      </c>
      <c r="Y190" s="4">
        <f t="shared" si="62"/>
        <v>0.39031746031746017</v>
      </c>
      <c r="Z190" s="9">
        <v>1315596270</v>
      </c>
      <c r="AA190" s="30">
        <f t="shared" si="63"/>
        <v>42.438589354838712</v>
      </c>
      <c r="AB190" s="21">
        <f t="shared" si="56"/>
        <v>807943169.62381005</v>
      </c>
      <c r="AC190">
        <v>238.316</v>
      </c>
      <c r="AD190" s="1">
        <f t="shared" si="54"/>
        <v>0.63079981174788113</v>
      </c>
      <c r="AE190" s="1">
        <f t="shared" si="64"/>
        <v>0.41854249417591421</v>
      </c>
      <c r="AF190" s="14">
        <f t="shared" si="55"/>
        <v>829.87787945221464</v>
      </c>
      <c r="AG190" s="1">
        <f t="shared" si="65"/>
        <v>26.770254175877891</v>
      </c>
      <c r="AH190" s="15">
        <f t="shared" si="66"/>
        <v>4408.4951416455478</v>
      </c>
      <c r="AI190" s="4">
        <f t="shared" si="57"/>
        <v>4.408495141645548</v>
      </c>
    </row>
    <row r="191" spans="1:35">
      <c r="C191" s="26">
        <f t="shared" si="67"/>
        <v>42248</v>
      </c>
      <c r="D191" s="2">
        <v>2015</v>
      </c>
      <c r="E191" s="2">
        <v>9</v>
      </c>
      <c r="F191" s="4">
        <v>2.3650000000000002</v>
      </c>
      <c r="G191" s="1">
        <v>2.2749999999999999</v>
      </c>
      <c r="H191" s="1">
        <v>2.5550000000000002</v>
      </c>
      <c r="I191" s="1">
        <v>3.1219999999999999</v>
      </c>
      <c r="J191" s="4">
        <f t="shared" si="37"/>
        <v>2.2808888888888892</v>
      </c>
      <c r="K191" s="4">
        <v>0.247</v>
      </c>
      <c r="L191" s="4">
        <f t="shared" si="41"/>
        <v>0.24111111111111111</v>
      </c>
      <c r="M191" s="4">
        <v>0.18400000000000008</v>
      </c>
      <c r="N191" s="4">
        <v>0.3</v>
      </c>
      <c r="O191" s="4">
        <v>2.0000000000000007E-2</v>
      </c>
      <c r="P191" s="3">
        <v>3.249999999999998E-2</v>
      </c>
      <c r="Q191" s="4">
        <f t="shared" si="42"/>
        <v>9.8271186440677907E-2</v>
      </c>
      <c r="R191" s="4">
        <v>0.09</v>
      </c>
      <c r="S191" s="36"/>
      <c r="T191" s="4">
        <v>0.01</v>
      </c>
      <c r="U191" s="4">
        <f t="shared" si="38"/>
        <v>0.4182711864406779</v>
      </c>
      <c r="V191" s="4">
        <f t="shared" si="43"/>
        <v>0.70227118644067799</v>
      </c>
      <c r="W191" s="4">
        <v>0.1</v>
      </c>
      <c r="X191" s="4">
        <f t="shared" si="44"/>
        <v>0.46395103578154417</v>
      </c>
      <c r="Y191" s="4">
        <f t="shared" si="62"/>
        <v>0.37716007532956652</v>
      </c>
      <c r="Z191" s="10">
        <v>1264298745</v>
      </c>
      <c r="AA191" s="30">
        <f>Z191/(1000000*30)</f>
        <v>42.143291499999997</v>
      </c>
      <c r="AB191" s="21">
        <f t="shared" si="56"/>
        <v>586572712.28005636</v>
      </c>
      <c r="AC191">
        <v>237.94499999999999</v>
      </c>
      <c r="AD191" s="1">
        <f t="shared" si="54"/>
        <v>0.47728978648351966</v>
      </c>
      <c r="AE191" s="1">
        <f t="shared" si="64"/>
        <v>0.41854249417591421</v>
      </c>
      <c r="AF191" s="14">
        <f t="shared" si="55"/>
        <v>603.43687805243178</v>
      </c>
      <c r="AG191" s="1">
        <f>AF191/30</f>
        <v>20.114562601747725</v>
      </c>
      <c r="AH191" s="15">
        <f t="shared" si="66"/>
        <v>5011.9320196979797</v>
      </c>
      <c r="AI191" s="4">
        <f t="shared" si="57"/>
        <v>5.01193201969798</v>
      </c>
    </row>
    <row r="192" spans="1:35">
      <c r="C192" s="26">
        <f>C191+30</f>
        <v>42278</v>
      </c>
      <c r="D192" s="2">
        <v>2015</v>
      </c>
      <c r="E192" s="2">
        <v>10</v>
      </c>
      <c r="F192" s="4">
        <v>2.29</v>
      </c>
      <c r="G192" s="1">
        <v>2.23</v>
      </c>
      <c r="H192" s="1">
        <v>2.4140000000000001</v>
      </c>
      <c r="I192" s="1">
        <v>2.8929999999999998</v>
      </c>
      <c r="J192" s="4">
        <f t="shared" si="37"/>
        <v>2.2230000000000003</v>
      </c>
      <c r="K192" s="4">
        <v>0.247</v>
      </c>
      <c r="L192" s="4">
        <f t="shared" si="41"/>
        <v>0.24111111111111111</v>
      </c>
      <c r="M192" s="4">
        <v>0.18400000000000008</v>
      </c>
      <c r="N192" s="4">
        <v>0.30000000000000004</v>
      </c>
      <c r="O192" s="4">
        <v>2.0000000000000007E-2</v>
      </c>
      <c r="P192" s="3">
        <v>3.249999999999998E-2</v>
      </c>
      <c r="Q192" s="4">
        <f t="shared" si="42"/>
        <v>9.106295399515732E-2</v>
      </c>
      <c r="R192" s="4">
        <v>0.09</v>
      </c>
      <c r="S192" s="36"/>
      <c r="T192" s="4">
        <v>0.01</v>
      </c>
      <c r="U192" s="4">
        <f t="shared" si="38"/>
        <v>0.41106295399515735</v>
      </c>
      <c r="V192" s="4">
        <f t="shared" si="43"/>
        <v>0.69506295399515738</v>
      </c>
      <c r="W192" s="4">
        <v>0.1</v>
      </c>
      <c r="X192" s="4">
        <f t="shared" si="44"/>
        <v>0.30004815711595345</v>
      </c>
      <c r="Y192" s="4">
        <f t="shared" si="62"/>
        <v>0.36995184288404603</v>
      </c>
      <c r="Z192" s="9">
        <v>1303962044</v>
      </c>
      <c r="AA192" s="30">
        <f t="shared" si="63"/>
        <v>42.063291741935487</v>
      </c>
      <c r="AB192" s="21">
        <f t="shared" si="56"/>
        <v>391251408.25135183</v>
      </c>
      <c r="AC192">
        <v>237.83799999999999</v>
      </c>
      <c r="AD192" s="1">
        <f t="shared" si="54"/>
        <v>0.30881351250761357</v>
      </c>
      <c r="AE192" s="1">
        <f t="shared" si="64"/>
        <v>0.41854249417591421</v>
      </c>
      <c r="AF192" s="14">
        <f t="shared" si="55"/>
        <v>402.68109898424734</v>
      </c>
      <c r="AG192" s="1">
        <f t="shared" si="65"/>
        <v>12.989712870459591</v>
      </c>
      <c r="AH192" s="15">
        <f t="shared" si="66"/>
        <v>5414.6131186822267</v>
      </c>
      <c r="AI192" s="4">
        <f t="shared" si="57"/>
        <v>5.4146131186822268</v>
      </c>
    </row>
    <row r="193" spans="1:35">
      <c r="C193" s="26">
        <f t="shared" si="67"/>
        <v>42309</v>
      </c>
      <c r="D193" s="2">
        <v>2015</v>
      </c>
      <c r="E193" s="2">
        <v>11</v>
      </c>
      <c r="F193" s="4">
        <v>2.1579999999999999</v>
      </c>
      <c r="G193" s="1">
        <v>2.0880000000000001</v>
      </c>
      <c r="H193" s="1">
        <v>2.3039999999999998</v>
      </c>
      <c r="I193" s="1">
        <v>2.766</v>
      </c>
      <c r="J193" s="4">
        <f t="shared" si="37"/>
        <v>2.0904444444444445</v>
      </c>
      <c r="K193" s="4">
        <v>0.247</v>
      </c>
      <c r="L193" s="4">
        <f t="shared" si="41"/>
        <v>0.24111111111111111</v>
      </c>
      <c r="M193" s="4">
        <v>0.18400000000000008</v>
      </c>
      <c r="N193" s="4">
        <v>0.3</v>
      </c>
      <c r="O193" s="4">
        <v>2.0000000000000007E-2</v>
      </c>
      <c r="P193" s="3">
        <v>3.249999999999998E-2</v>
      </c>
      <c r="Q193" s="4">
        <f t="shared" si="42"/>
        <v>8.7065375302663381E-2</v>
      </c>
      <c r="R193" s="4">
        <v>0.09</v>
      </c>
      <c r="S193" s="36"/>
      <c r="T193" s="4">
        <v>0.01</v>
      </c>
      <c r="U193" s="4">
        <f t="shared" si="38"/>
        <v>0.4070653753026634</v>
      </c>
      <c r="V193" s="4">
        <f t="shared" si="43"/>
        <v>0.69106537530266343</v>
      </c>
      <c r="W193" s="4">
        <v>0.1</v>
      </c>
      <c r="X193" s="4">
        <f t="shared" si="44"/>
        <v>0.30960129136400338</v>
      </c>
      <c r="Y193" s="4">
        <f t="shared" si="62"/>
        <v>0.36595426419155208</v>
      </c>
      <c r="Z193" s="9">
        <v>1224602888</v>
      </c>
      <c r="AA193" s="30">
        <f>Z193/(1000000*30)</f>
        <v>40.820096266666667</v>
      </c>
      <c r="AB193" s="21">
        <f t="shared" si="56"/>
        <v>379138635.532888</v>
      </c>
      <c r="AC193">
        <v>237.33600000000001</v>
      </c>
      <c r="AD193" s="1">
        <f t="shared" si="54"/>
        <v>0.31931970585089886</v>
      </c>
      <c r="AE193" s="1">
        <f t="shared" si="64"/>
        <v>0.41854249417591421</v>
      </c>
      <c r="AF193" s="14">
        <f t="shared" si="55"/>
        <v>391.03983398032125</v>
      </c>
      <c r="AG193" s="1">
        <f>AF193/30</f>
        <v>13.034661132677375</v>
      </c>
      <c r="AH193" s="15">
        <f t="shared" si="66"/>
        <v>5805.6529526625482</v>
      </c>
      <c r="AI193" s="4">
        <f t="shared" si="57"/>
        <v>5.8056529526625482</v>
      </c>
    </row>
    <row r="194" spans="1:35">
      <c r="B194" s="24" t="s">
        <v>23</v>
      </c>
      <c r="C194" s="26">
        <f>C193+30</f>
        <v>42339</v>
      </c>
      <c r="D194" s="2">
        <v>2015</v>
      </c>
      <c r="E194" s="2">
        <v>12</v>
      </c>
      <c r="F194" s="4">
        <v>2.0379999999999998</v>
      </c>
      <c r="G194" s="1">
        <v>1.946</v>
      </c>
      <c r="H194" s="1">
        <v>2.23</v>
      </c>
      <c r="I194" s="1">
        <v>2.7240000000000002</v>
      </c>
      <c r="J194" s="4">
        <f t="shared" si="37"/>
        <v>1.9617777777777776</v>
      </c>
      <c r="K194" s="4">
        <v>0.247</v>
      </c>
      <c r="L194" s="4">
        <f t="shared" si="41"/>
        <v>0.24111111111111111</v>
      </c>
      <c r="M194" s="4">
        <v>0.18400000000000008</v>
      </c>
      <c r="N194" s="4">
        <v>0.30000000000000004</v>
      </c>
      <c r="O194" s="4">
        <v>2.0000000000000007E-2</v>
      </c>
      <c r="P194" s="3">
        <v>3.249999999999998E-2</v>
      </c>
      <c r="Q194" s="4">
        <f t="shared" si="42"/>
        <v>8.5743341404358311E-2</v>
      </c>
      <c r="R194" s="4">
        <v>0.09</v>
      </c>
      <c r="S194" s="36"/>
      <c r="T194" s="4">
        <v>0.01</v>
      </c>
      <c r="U194" s="4">
        <f t="shared" si="38"/>
        <v>0.40574334140435836</v>
      </c>
      <c r="V194" s="4">
        <f t="shared" si="43"/>
        <v>0.68974334140435845</v>
      </c>
      <c r="W194" s="4">
        <v>0.1</v>
      </c>
      <c r="X194" s="4">
        <f t="shared" si="44"/>
        <v>0.39758999192897559</v>
      </c>
      <c r="Y194" s="4">
        <f t="shared" si="62"/>
        <v>0.36463223029324698</v>
      </c>
      <c r="Z194" s="10">
        <v>1270061496</v>
      </c>
      <c r="AA194" s="30">
        <f t="shared" si="63"/>
        <v>40.969725677419355</v>
      </c>
      <c r="AB194" s="21">
        <f t="shared" si="56"/>
        <v>504963739.94394267</v>
      </c>
      <c r="AC194">
        <v>236.52500000000001</v>
      </c>
      <c r="AD194" s="1">
        <f t="shared" si="54"/>
        <v>0.41147643489832453</v>
      </c>
      <c r="AE194" s="1">
        <f t="shared" si="64"/>
        <v>0.41854249417591421</v>
      </c>
      <c r="AF194" s="14">
        <f t="shared" si="55"/>
        <v>522.60037647571266</v>
      </c>
      <c r="AG194" s="1">
        <f t="shared" si="65"/>
        <v>16.85807666050686</v>
      </c>
      <c r="AH194" s="15">
        <f t="shared" si="66"/>
        <v>6328.2533291382606</v>
      </c>
      <c r="AI194" s="4">
        <f t="shared" si="57"/>
        <v>6.3282533291382608</v>
      </c>
    </row>
    <row r="195" spans="1:35">
      <c r="A195" s="31" t="s">
        <v>32</v>
      </c>
      <c r="B195" s="24" t="s">
        <v>23</v>
      </c>
      <c r="C195" s="26">
        <f t="shared" si="67"/>
        <v>42370</v>
      </c>
      <c r="D195" s="2">
        <v>2016</v>
      </c>
      <c r="E195" s="2">
        <v>1</v>
      </c>
      <c r="F195" s="4">
        <v>1.9490000000000001</v>
      </c>
      <c r="G195" s="1">
        <v>1.843</v>
      </c>
      <c r="H195" s="1">
        <v>2.17</v>
      </c>
      <c r="I195" s="1">
        <v>2.7679999999999998</v>
      </c>
      <c r="J195" s="4">
        <f t="shared" ref="J195:J234" si="68">(F195-0.1*I195)/0.9</f>
        <v>1.8580000000000001</v>
      </c>
      <c r="K195" s="4">
        <v>0.253</v>
      </c>
      <c r="L195" s="4">
        <f t="shared" si="41"/>
        <v>0.24777777777777776</v>
      </c>
      <c r="M195" s="4">
        <v>0.18400000000000008</v>
      </c>
      <c r="N195" s="4">
        <v>0.30000000000000004</v>
      </c>
      <c r="O195" s="4">
        <v>2.0000000000000007E-2</v>
      </c>
      <c r="P195" s="3">
        <v>3.249999999999998E-2</v>
      </c>
      <c r="Q195" s="4">
        <f t="shared" si="42"/>
        <v>8.7128329297820772E-2</v>
      </c>
      <c r="R195" s="4">
        <v>0.1</v>
      </c>
      <c r="S195" s="34">
        <v>105</v>
      </c>
      <c r="T195" s="4">
        <v>2.3E-2</v>
      </c>
      <c r="U195" s="4">
        <f t="shared" ref="U195:U215" si="69">N195+O195+(P195/(1+P195))*I195</f>
        <v>0.40712832929782083</v>
      </c>
      <c r="V195" s="4">
        <f t="shared" si="43"/>
        <v>0.71412832929782089</v>
      </c>
      <c r="W195" s="4">
        <v>0.1</v>
      </c>
      <c r="X195" s="4">
        <f t="shared" si="44"/>
        <v>0.52764944847995654</v>
      </c>
      <c r="Y195" s="4">
        <f t="shared" si="62"/>
        <v>0.38235055152004316</v>
      </c>
      <c r="Z195" s="9">
        <v>1221372599</v>
      </c>
      <c r="AA195" s="30">
        <f>Z195/(1000000*31)</f>
        <v>39.399116096774193</v>
      </c>
      <c r="AB195" s="21">
        <f t="shared" si="56"/>
        <v>644456578.25088108</v>
      </c>
      <c r="AC195">
        <v>236.916</v>
      </c>
      <c r="AD195" s="1">
        <f t="shared" ref="AD195:AD212" si="70">X195*($AC$213/AC195)</f>
        <v>0.54517718472207299</v>
      </c>
      <c r="AE195" s="1">
        <f>AVERAGE(AD195:AD206)</f>
        <v>0.28837898730341033</v>
      </c>
      <c r="AF195" s="14">
        <f t="shared" ref="AF195:AF209" si="71">AB195*($AC$213/AC195)/1000000</f>
        <v>665.86447501950136</v>
      </c>
      <c r="AG195" s="1">
        <f>AF195/31</f>
        <v>21.479499194177464</v>
      </c>
      <c r="AH195" s="15">
        <f t="shared" si="66"/>
        <v>6994.1178041577623</v>
      </c>
      <c r="AI195" s="4">
        <f t="shared" si="57"/>
        <v>6.9941178041577619</v>
      </c>
    </row>
    <row r="196" spans="1:35">
      <c r="C196" s="26">
        <f>C195+31</f>
        <v>42401</v>
      </c>
      <c r="D196" s="2">
        <v>2016</v>
      </c>
      <c r="E196" s="2">
        <v>2</v>
      </c>
      <c r="F196" s="4">
        <v>1.764</v>
      </c>
      <c r="G196" s="1">
        <v>1.681</v>
      </c>
      <c r="H196" s="1">
        <v>1.9359999999999999</v>
      </c>
      <c r="I196" s="1">
        <v>2.423</v>
      </c>
      <c r="J196" s="4">
        <f t="shared" si="68"/>
        <v>1.6907777777777777</v>
      </c>
      <c r="K196" s="4">
        <v>0.253</v>
      </c>
      <c r="L196" s="4">
        <f t="shared" ref="L196:L234" si="72">(K196-0.1*N196)/0.9</f>
        <v>0.24777777777777776</v>
      </c>
      <c r="M196" s="4">
        <v>0.18400000000000008</v>
      </c>
      <c r="N196" s="4">
        <v>0.3</v>
      </c>
      <c r="O196" s="4">
        <v>2.0000000000000007E-2</v>
      </c>
      <c r="P196" s="3">
        <v>3.249999999999998E-2</v>
      </c>
      <c r="Q196" s="4">
        <f t="shared" ref="Q196:Q234" si="73">(P196/(1+P196))*I196</f>
        <v>7.6268765133171865E-2</v>
      </c>
      <c r="R196" s="4">
        <v>0.1</v>
      </c>
      <c r="S196" s="35">
        <v>122</v>
      </c>
      <c r="T196" s="4">
        <v>2.7E-2</v>
      </c>
      <c r="U196" s="4">
        <f t="shared" si="69"/>
        <v>0.39626876513317189</v>
      </c>
      <c r="V196" s="4">
        <f t="shared" ref="V196:V234" si="74">M196+N196+O196+Q196+R196+T196</f>
        <v>0.70726876513317194</v>
      </c>
      <c r="W196" s="4">
        <v>0.1</v>
      </c>
      <c r="X196" s="4">
        <f t="shared" ref="X196:X234" si="75">(I196-R196-T196-U196-W196)-(J196-L196)</f>
        <v>0.35673123486682767</v>
      </c>
      <c r="Y196" s="4">
        <f t="shared" si="62"/>
        <v>0.37549098735539466</v>
      </c>
      <c r="Z196" s="9">
        <v>1224425194</v>
      </c>
      <c r="AA196" s="30">
        <f>Z196/(1000000*29)</f>
        <v>42.221558413793105</v>
      </c>
      <c r="AB196" s="21">
        <f t="shared" si="56"/>
        <v>436790711.45767504</v>
      </c>
      <c r="AC196">
        <v>237.11099999999999</v>
      </c>
      <c r="AD196" s="1">
        <f t="shared" si="70"/>
        <v>0.36827819906335546</v>
      </c>
      <c r="AE196" s="1">
        <f>AE195</f>
        <v>0.28837898730341033</v>
      </c>
      <c r="AF196" s="14">
        <f t="shared" si="71"/>
        <v>450.9291053341197</v>
      </c>
      <c r="AG196" s="1">
        <f>AF196/29</f>
        <v>15.54927949427999</v>
      </c>
      <c r="AH196" s="15">
        <f t="shared" si="66"/>
        <v>7445.0469094918817</v>
      </c>
      <c r="AI196" s="4">
        <f t="shared" si="57"/>
        <v>7.4450469094918814</v>
      </c>
    </row>
    <row r="197" spans="1:35">
      <c r="C197" s="26">
        <f>C196+29</f>
        <v>42430</v>
      </c>
      <c r="D197" s="2">
        <v>2016</v>
      </c>
      <c r="E197" s="2">
        <v>3</v>
      </c>
      <c r="F197" s="4">
        <v>1.9690000000000001</v>
      </c>
      <c r="G197" s="1">
        <v>1.895</v>
      </c>
      <c r="H197" s="1">
        <v>2.1240000000000001</v>
      </c>
      <c r="I197" s="1">
        <v>2.625</v>
      </c>
      <c r="J197" s="4">
        <f t="shared" si="68"/>
        <v>1.8961111111111113</v>
      </c>
      <c r="K197" s="4">
        <v>0.253</v>
      </c>
      <c r="L197" s="4">
        <f t="shared" si="72"/>
        <v>0.24777777777777776</v>
      </c>
      <c r="M197" s="4">
        <v>0.18400000000000008</v>
      </c>
      <c r="N197" s="4">
        <v>0.30000000000000004</v>
      </c>
      <c r="O197" s="4">
        <v>2.0000000000000007E-2</v>
      </c>
      <c r="P197" s="3">
        <v>3.249999999999998E-2</v>
      </c>
      <c r="Q197" s="4">
        <f t="shared" si="73"/>
        <v>8.2627118644067743E-2</v>
      </c>
      <c r="R197" s="4">
        <v>0.1</v>
      </c>
      <c r="S197" s="35">
        <v>116</v>
      </c>
      <c r="T197" s="4">
        <v>2.5000000000000001E-2</v>
      </c>
      <c r="U197" s="4">
        <f t="shared" si="69"/>
        <v>0.40262711864406781</v>
      </c>
      <c r="V197" s="4">
        <f t="shared" si="74"/>
        <v>0.71162711864406791</v>
      </c>
      <c r="W197" s="4">
        <v>0.1</v>
      </c>
      <c r="X197" s="4">
        <f t="shared" si="75"/>
        <v>0.34903954802259873</v>
      </c>
      <c r="Y197" s="4">
        <f t="shared" si="62"/>
        <v>0.37984934086628996</v>
      </c>
      <c r="Z197" s="10">
        <v>1300298942</v>
      </c>
      <c r="AA197" s="30">
        <f t="shared" ref="AA197:AA206" si="76">Z197/(1000000*31)</f>
        <v>41.945127161290323</v>
      </c>
      <c r="AB197" s="21">
        <f t="shared" si="56"/>
        <v>453855755.00994331</v>
      </c>
      <c r="AC197">
        <v>238.13200000000001</v>
      </c>
      <c r="AD197" s="1">
        <f t="shared" si="70"/>
        <v>0.35879258059504748</v>
      </c>
      <c r="AE197" s="1">
        <f t="shared" ref="AE197:AE206" si="77">AE196</f>
        <v>0.28837898730341033</v>
      </c>
      <c r="AF197" s="14">
        <f t="shared" si="71"/>
        <v>466.53761294518995</v>
      </c>
      <c r="AG197" s="1">
        <f t="shared" ref="AG197:AG206" si="78">AF197/31</f>
        <v>15.049600417586772</v>
      </c>
      <c r="AH197" s="15">
        <f t="shared" si="66"/>
        <v>7911.5845224370714</v>
      </c>
      <c r="AI197" s="4">
        <f t="shared" si="57"/>
        <v>7.9115845224370718</v>
      </c>
    </row>
    <row r="198" spans="1:35">
      <c r="C198" s="26">
        <f>C197+31</f>
        <v>42461</v>
      </c>
      <c r="D198" s="2">
        <v>2016</v>
      </c>
      <c r="E198" s="2">
        <v>4</v>
      </c>
      <c r="F198" s="4">
        <v>2.113</v>
      </c>
      <c r="G198" s="1">
        <v>2.0270000000000001</v>
      </c>
      <c r="H198" s="1">
        <v>2.2930000000000001</v>
      </c>
      <c r="I198" s="1">
        <v>2.7679999999999998</v>
      </c>
      <c r="J198" s="4">
        <f t="shared" si="68"/>
        <v>2.0402222222222224</v>
      </c>
      <c r="K198" s="4">
        <v>0.253</v>
      </c>
      <c r="L198" s="4">
        <f t="shared" si="72"/>
        <v>0.24777777777777776</v>
      </c>
      <c r="M198" s="4">
        <v>0.18400000000000008</v>
      </c>
      <c r="N198" s="4">
        <v>0.3</v>
      </c>
      <c r="O198" s="4">
        <v>2.0000000000000007E-2</v>
      </c>
      <c r="P198" s="3">
        <v>3.249999999999998E-2</v>
      </c>
      <c r="Q198" s="4">
        <f t="shared" si="73"/>
        <v>8.7128329297820772E-2</v>
      </c>
      <c r="R198" s="4">
        <v>0.1</v>
      </c>
      <c r="S198" s="35">
        <v>119</v>
      </c>
      <c r="T198" s="4">
        <v>2.5999999999999999E-2</v>
      </c>
      <c r="U198" s="4">
        <f t="shared" si="69"/>
        <v>0.40712832929782078</v>
      </c>
      <c r="V198" s="4">
        <f t="shared" si="74"/>
        <v>0.71712832929782089</v>
      </c>
      <c r="W198" s="4">
        <v>0.1</v>
      </c>
      <c r="X198" s="4">
        <f t="shared" si="75"/>
        <v>0.34242722625773458</v>
      </c>
      <c r="Y198" s="4">
        <f t="shared" si="62"/>
        <v>0.38535055152004283</v>
      </c>
      <c r="Z198" s="9">
        <v>1274448751</v>
      </c>
      <c r="AA198" s="30">
        <f>Z198/(1000000*30)</f>
        <v>42.48162503333333</v>
      </c>
      <c r="AB198" s="21">
        <f t="shared" si="56"/>
        <v>436405950.81256425</v>
      </c>
      <c r="AC198">
        <v>239.261</v>
      </c>
      <c r="AD198" s="1">
        <f t="shared" si="70"/>
        <v>0.35033453428149935</v>
      </c>
      <c r="AE198" s="1">
        <f t="shared" si="77"/>
        <v>0.28837898730341033</v>
      </c>
      <c r="AF198" s="14">
        <f t="shared" si="71"/>
        <v>446.48340964722354</v>
      </c>
      <c r="AG198" s="1">
        <f>AF198/30</f>
        <v>14.882780321574119</v>
      </c>
      <c r="AH198" s="15">
        <f t="shared" si="66"/>
        <v>8358.0679320842955</v>
      </c>
      <c r="AI198" s="4">
        <f t="shared" si="57"/>
        <v>8.3580679320842961</v>
      </c>
    </row>
    <row r="199" spans="1:35">
      <c r="C199" s="26">
        <f>C198+30</f>
        <v>42491</v>
      </c>
      <c r="D199" s="2">
        <v>2016</v>
      </c>
      <c r="E199" s="2">
        <v>5</v>
      </c>
      <c r="F199" s="4">
        <v>2.2679999999999998</v>
      </c>
      <c r="G199" s="1">
        <v>2.1989999999999998</v>
      </c>
      <c r="H199" s="1">
        <v>2.4129999999999998</v>
      </c>
      <c r="I199" s="1">
        <v>2.8</v>
      </c>
      <c r="J199" s="4">
        <f t="shared" si="68"/>
        <v>2.2088888888888887</v>
      </c>
      <c r="K199" s="4">
        <v>0.253</v>
      </c>
      <c r="L199" s="4">
        <f t="shared" si="72"/>
        <v>0.24777777777777776</v>
      </c>
      <c r="M199" s="4">
        <v>0.18400000000000008</v>
      </c>
      <c r="N199" s="4">
        <v>0.30000000000000004</v>
      </c>
      <c r="O199" s="4">
        <v>2.0000000000000007E-2</v>
      </c>
      <c r="P199" s="3">
        <v>3.249999999999998E-2</v>
      </c>
      <c r="Q199" s="4">
        <f t="shared" si="73"/>
        <v>8.8135593220338926E-2</v>
      </c>
      <c r="R199" s="4">
        <v>0.1</v>
      </c>
      <c r="S199" s="35">
        <v>119</v>
      </c>
      <c r="T199" s="4">
        <v>2.5999999999999999E-2</v>
      </c>
      <c r="U199" s="4">
        <f t="shared" si="69"/>
        <v>0.40813559322033899</v>
      </c>
      <c r="V199" s="4">
        <f t="shared" si="74"/>
        <v>0.71813559322033904</v>
      </c>
      <c r="W199" s="4">
        <v>0.1</v>
      </c>
      <c r="X199" s="4">
        <f t="shared" si="75"/>
        <v>0.20475329566855027</v>
      </c>
      <c r="Y199" s="4">
        <f t="shared" si="62"/>
        <v>0.38635781544256087</v>
      </c>
      <c r="Z199" s="9">
        <v>1323331105</v>
      </c>
      <c r="AA199" s="30">
        <f t="shared" si="76"/>
        <v>42.688100161290322</v>
      </c>
      <c r="AB199" s="21">
        <f t="shared" si="56"/>
        <v>270956405.00945437</v>
      </c>
      <c r="AC199">
        <v>240.22900000000001</v>
      </c>
      <c r="AD199" s="1">
        <f t="shared" si="70"/>
        <v>0.20863734284171245</v>
      </c>
      <c r="AE199" s="1">
        <f t="shared" si="77"/>
        <v>0.28837898730341033</v>
      </c>
      <c r="AF199" s="14">
        <f t="shared" si="71"/>
        <v>276.09628544698722</v>
      </c>
      <c r="AG199" s="1">
        <f t="shared" si="78"/>
        <v>8.9063317886124906</v>
      </c>
      <c r="AH199" s="15">
        <f t="shared" si="66"/>
        <v>8634.1642175312827</v>
      </c>
      <c r="AI199" s="4">
        <f t="shared" si="57"/>
        <v>8.634164217531282</v>
      </c>
    </row>
    <row r="200" spans="1:35">
      <c r="A200" s="2">
        <f>A188+1</f>
        <v>2016</v>
      </c>
      <c r="B200" s="2">
        <v>2016</v>
      </c>
      <c r="C200" s="26">
        <f>C199+31</f>
        <v>42522</v>
      </c>
      <c r="D200" s="2">
        <v>2016</v>
      </c>
      <c r="E200" s="2">
        <v>6</v>
      </c>
      <c r="F200" s="4">
        <v>2.3660000000000001</v>
      </c>
      <c r="G200" s="1">
        <v>2.3029999999999999</v>
      </c>
      <c r="H200" s="1">
        <v>2.4969999999999999</v>
      </c>
      <c r="I200" s="1">
        <v>2.875</v>
      </c>
      <c r="J200" s="4">
        <f t="shared" si="68"/>
        <v>2.3094444444444444</v>
      </c>
      <c r="K200" s="4">
        <v>0.253</v>
      </c>
      <c r="L200" s="4">
        <f t="shared" si="72"/>
        <v>0.24777777777777776</v>
      </c>
      <c r="M200" s="4">
        <v>0.18400000000000008</v>
      </c>
      <c r="N200" s="4">
        <v>0.3</v>
      </c>
      <c r="O200" s="4">
        <v>2.0000000000000007E-2</v>
      </c>
      <c r="P200" s="3">
        <v>3.249999999999998E-2</v>
      </c>
      <c r="Q200" s="4">
        <f t="shared" si="73"/>
        <v>9.0496368038740865E-2</v>
      </c>
      <c r="R200" s="4">
        <v>0.1</v>
      </c>
      <c r="S200" s="35">
        <v>112</v>
      </c>
      <c r="T200" s="4">
        <v>2.4E-2</v>
      </c>
      <c r="U200" s="4">
        <f t="shared" si="69"/>
        <v>0.4104963680387409</v>
      </c>
      <c r="V200" s="4">
        <f t="shared" si="74"/>
        <v>0.71849636803874095</v>
      </c>
      <c r="W200" s="4">
        <v>0.1</v>
      </c>
      <c r="X200" s="4">
        <f t="shared" si="75"/>
        <v>0.17883696529459225</v>
      </c>
      <c r="Y200" s="4">
        <f t="shared" si="62"/>
        <v>0.38671859026096334</v>
      </c>
      <c r="Z200" s="10">
        <v>1295550673</v>
      </c>
      <c r="AA200" s="30">
        <f>Z200/(1000000*30)</f>
        <v>43.18502243333333</v>
      </c>
      <c r="AB200" s="21">
        <f t="shared" si="56"/>
        <v>231692350.74468663</v>
      </c>
      <c r="AC200">
        <v>241.018</v>
      </c>
      <c r="AD200" s="1">
        <f t="shared" si="70"/>
        <v>0.18163284645380037</v>
      </c>
      <c r="AE200" s="1">
        <f t="shared" si="77"/>
        <v>0.28837898730341033</v>
      </c>
      <c r="AF200" s="14">
        <f t="shared" si="71"/>
        <v>235.31455646212675</v>
      </c>
      <c r="AG200" s="1">
        <f>AF200/30</f>
        <v>7.8438185487375582</v>
      </c>
      <c r="AH200" s="15">
        <f t="shared" si="66"/>
        <v>8869.478773993409</v>
      </c>
      <c r="AI200" s="4">
        <f t="shared" si="57"/>
        <v>8.8694787739934089</v>
      </c>
    </row>
    <row r="201" spans="1:35">
      <c r="C201" s="26">
        <f>C200+30</f>
        <v>42552</v>
      </c>
      <c r="D201" s="2">
        <v>2016</v>
      </c>
      <c r="E201" s="2">
        <v>7</v>
      </c>
      <c r="F201" s="4">
        <v>2.2389999999999999</v>
      </c>
      <c r="G201" s="1">
        <v>2.157</v>
      </c>
      <c r="H201" s="1">
        <v>2.411</v>
      </c>
      <c r="I201" s="1">
        <v>2.8570000000000002</v>
      </c>
      <c r="J201" s="4">
        <f t="shared" si="68"/>
        <v>2.1703333333333332</v>
      </c>
      <c r="K201" s="4">
        <v>0.253</v>
      </c>
      <c r="L201" s="4">
        <f t="shared" si="72"/>
        <v>0.25022222222222218</v>
      </c>
      <c r="M201" s="4">
        <v>0.18400000000000008</v>
      </c>
      <c r="N201" s="4">
        <v>0.27800000000000025</v>
      </c>
      <c r="O201" s="4">
        <v>2.0000000000000007E-2</v>
      </c>
      <c r="P201" s="3">
        <v>3.249999999999998E-2</v>
      </c>
      <c r="Q201" s="4">
        <f t="shared" si="73"/>
        <v>8.9929782082324411E-2</v>
      </c>
      <c r="R201" s="4">
        <v>0.1</v>
      </c>
      <c r="S201" s="35">
        <v>92</v>
      </c>
      <c r="T201" s="4">
        <v>0.02</v>
      </c>
      <c r="U201" s="4">
        <f t="shared" si="69"/>
        <v>0.38792978208232465</v>
      </c>
      <c r="V201" s="4">
        <f t="shared" si="74"/>
        <v>0.6919297820823247</v>
      </c>
      <c r="W201" s="4">
        <v>0.1</v>
      </c>
      <c r="X201" s="4">
        <f t="shared" si="75"/>
        <v>0.32895910680656404</v>
      </c>
      <c r="Y201" s="4">
        <f t="shared" si="62"/>
        <v>0.35770755986010294</v>
      </c>
      <c r="Z201" s="9">
        <v>1331548556</v>
      </c>
      <c r="AA201" s="30">
        <f t="shared" si="76"/>
        <v>42.953179225806451</v>
      </c>
      <c r="AB201" s="21">
        <f t="shared" si="56"/>
        <v>438025023.65133011</v>
      </c>
      <c r="AC201">
        <v>240.62799999999999</v>
      </c>
      <c r="AD201" s="1">
        <f t="shared" si="70"/>
        <v>0.33464344930245682</v>
      </c>
      <c r="AE201" s="1">
        <f t="shared" si="77"/>
        <v>0.28837898730341033</v>
      </c>
      <c r="AF201" s="14">
        <f t="shared" si="71"/>
        <v>445.59400169354564</v>
      </c>
      <c r="AG201" s="1">
        <f t="shared" si="78"/>
        <v>14.374000054630505</v>
      </c>
      <c r="AH201" s="15">
        <f t="shared" si="66"/>
        <v>9315.0727756869546</v>
      </c>
      <c r="AI201" s="4">
        <f t="shared" si="57"/>
        <v>9.3150727756869554</v>
      </c>
    </row>
    <row r="202" spans="1:35">
      <c r="C202" s="26">
        <f t="shared" si="67"/>
        <v>42583</v>
      </c>
      <c r="D202" s="2">
        <v>2016</v>
      </c>
      <c r="E202" s="2">
        <v>8</v>
      </c>
      <c r="F202" s="4">
        <v>2.1779999999999999</v>
      </c>
      <c r="G202" s="1">
        <v>2.1190000000000002</v>
      </c>
      <c r="H202" s="1">
        <v>2.2999999999999998</v>
      </c>
      <c r="I202" s="1">
        <v>2.6920000000000002</v>
      </c>
      <c r="J202" s="4">
        <f t="shared" si="68"/>
        <v>2.1208888888888886</v>
      </c>
      <c r="K202" s="4">
        <v>0.253</v>
      </c>
      <c r="L202" s="4">
        <f t="shared" si="72"/>
        <v>0.25022222222222218</v>
      </c>
      <c r="M202" s="4">
        <v>0.18400000000000008</v>
      </c>
      <c r="N202" s="4">
        <v>0.27800000000000025</v>
      </c>
      <c r="O202" s="4">
        <v>2.0000000000000007E-2</v>
      </c>
      <c r="P202" s="3">
        <v>3.249999999999998E-2</v>
      </c>
      <c r="Q202" s="4">
        <f t="shared" si="73"/>
        <v>8.4736077481840144E-2</v>
      </c>
      <c r="R202" s="4">
        <v>0.1</v>
      </c>
      <c r="S202" s="35">
        <v>75</v>
      </c>
      <c r="T202" s="4">
        <v>1.6E-2</v>
      </c>
      <c r="U202" s="4">
        <f t="shared" si="69"/>
        <v>0.38273607748184041</v>
      </c>
      <c r="V202" s="4">
        <f t="shared" si="74"/>
        <v>0.6827360774818404</v>
      </c>
      <c r="W202" s="4">
        <v>0.1</v>
      </c>
      <c r="X202" s="4">
        <f t="shared" si="75"/>
        <v>0.22259725585149304</v>
      </c>
      <c r="Y202" s="4">
        <f t="shared" si="62"/>
        <v>0.34851385525961853</v>
      </c>
      <c r="Z202" s="9">
        <v>1363294300</v>
      </c>
      <c r="AA202" s="30">
        <f t="shared" si="76"/>
        <v>43.97723548387097</v>
      </c>
      <c r="AB202" s="21">
        <f t="shared" si="56"/>
        <v>303465570.09798211</v>
      </c>
      <c r="AC202">
        <v>240.84899999999999</v>
      </c>
      <c r="AD202" s="1">
        <f t="shared" si="70"/>
        <v>0.226235906608969</v>
      </c>
      <c r="AE202" s="1">
        <f t="shared" si="77"/>
        <v>0.28837898730341033</v>
      </c>
      <c r="AF202" s="14">
        <f t="shared" si="71"/>
        <v>308.42612193533972</v>
      </c>
      <c r="AG202" s="1">
        <f t="shared" si="78"/>
        <v>9.9492297398496685</v>
      </c>
      <c r="AH202" s="15">
        <f t="shared" si="66"/>
        <v>9623.498897622294</v>
      </c>
      <c r="AI202" s="4">
        <f t="shared" si="57"/>
        <v>9.6234988976222944</v>
      </c>
    </row>
    <row r="203" spans="1:35">
      <c r="C203" s="26">
        <f t="shared" si="67"/>
        <v>42614</v>
      </c>
      <c r="D203" s="2">
        <v>2016</v>
      </c>
      <c r="E203" s="2">
        <v>9</v>
      </c>
      <c r="F203" s="4">
        <v>2.2189999999999999</v>
      </c>
      <c r="G203" s="1">
        <v>2.161</v>
      </c>
      <c r="H203" s="1">
        <v>2.339</v>
      </c>
      <c r="I203" s="1">
        <v>2.7469999999999999</v>
      </c>
      <c r="J203" s="4">
        <f t="shared" si="68"/>
        <v>2.160333333333333</v>
      </c>
      <c r="K203" s="4">
        <v>0.253</v>
      </c>
      <c r="L203" s="4">
        <f t="shared" si="72"/>
        <v>0.25022222222222218</v>
      </c>
      <c r="M203" s="4">
        <v>0.18400000000000008</v>
      </c>
      <c r="N203" s="4">
        <v>0.27800000000000025</v>
      </c>
      <c r="O203" s="4">
        <v>2.0000000000000007E-2</v>
      </c>
      <c r="P203" s="3">
        <v>3.249999999999998E-2</v>
      </c>
      <c r="Q203" s="4">
        <f t="shared" si="73"/>
        <v>8.6467312348668224E-2</v>
      </c>
      <c r="R203" s="4">
        <v>0.1</v>
      </c>
      <c r="S203" s="35">
        <v>98.4</v>
      </c>
      <c r="T203" s="4">
        <v>2.1000000000000001E-2</v>
      </c>
      <c r="U203" s="4">
        <f t="shared" si="69"/>
        <v>0.38446731234866849</v>
      </c>
      <c r="V203" s="4">
        <f t="shared" si="74"/>
        <v>0.68946731234866854</v>
      </c>
      <c r="W203" s="4">
        <v>0.1</v>
      </c>
      <c r="X203" s="4">
        <f t="shared" si="75"/>
        <v>0.23142157654022033</v>
      </c>
      <c r="Y203" s="4">
        <f t="shared" si="62"/>
        <v>0.35524509012644656</v>
      </c>
      <c r="Z203" s="10">
        <v>1288772790</v>
      </c>
      <c r="AA203" s="30">
        <f>Z203/(1000000*30)</f>
        <v>42.959093000000003</v>
      </c>
      <c r="AB203" s="21">
        <f t="shared" si="56"/>
        <v>298249830.86393833</v>
      </c>
      <c r="AC203">
        <v>241.428</v>
      </c>
      <c r="AD203" s="1">
        <f t="shared" si="70"/>
        <v>0.2346403981103036</v>
      </c>
      <c r="AE203" s="1">
        <f t="shared" si="77"/>
        <v>0.28837898730341033</v>
      </c>
      <c r="AF203" s="14">
        <f t="shared" si="71"/>
        <v>302.39816051932672</v>
      </c>
      <c r="AG203" s="1">
        <f>AF203/30</f>
        <v>10.079938683977558</v>
      </c>
      <c r="AH203" s="15">
        <f t="shared" si="66"/>
        <v>9925.8970581416215</v>
      </c>
      <c r="AI203" s="4">
        <f t="shared" si="57"/>
        <v>9.9258970581416222</v>
      </c>
    </row>
    <row r="204" spans="1:35">
      <c r="C204" s="26">
        <f>C203+30</f>
        <v>42644</v>
      </c>
      <c r="D204" s="2">
        <v>2016</v>
      </c>
      <c r="E204" s="2">
        <v>10</v>
      </c>
      <c r="F204" s="4">
        <v>2.2490000000000001</v>
      </c>
      <c r="G204" s="1">
        <v>2.1859999999999999</v>
      </c>
      <c r="H204" s="1">
        <v>2.3820000000000001</v>
      </c>
      <c r="I204" s="1">
        <v>2.8069999999999999</v>
      </c>
      <c r="J204" s="4">
        <f t="shared" si="68"/>
        <v>2.1870000000000003</v>
      </c>
      <c r="K204" s="4">
        <v>0.253</v>
      </c>
      <c r="L204" s="4">
        <f t="shared" si="72"/>
        <v>0.25022222222222218</v>
      </c>
      <c r="M204" s="4">
        <v>0.18400000000000008</v>
      </c>
      <c r="N204" s="4">
        <v>0.27800000000000025</v>
      </c>
      <c r="O204" s="4">
        <v>2.0000000000000007E-2</v>
      </c>
      <c r="P204" s="3">
        <v>3.249999999999998E-2</v>
      </c>
      <c r="Q204" s="4">
        <f t="shared" si="73"/>
        <v>8.8355932203389775E-2</v>
      </c>
      <c r="R204" s="4">
        <v>0.1</v>
      </c>
      <c r="S204" s="35">
        <v>89</v>
      </c>
      <c r="T204" s="4">
        <v>1.9E-2</v>
      </c>
      <c r="U204" s="4">
        <f t="shared" si="69"/>
        <v>0.38635593220339004</v>
      </c>
      <c r="V204" s="4">
        <f t="shared" si="74"/>
        <v>0.68935593220339009</v>
      </c>
      <c r="W204" s="4">
        <v>0.1</v>
      </c>
      <c r="X204" s="4">
        <f t="shared" si="75"/>
        <v>0.26486629001883144</v>
      </c>
      <c r="Y204" s="4">
        <f t="shared" si="62"/>
        <v>0.35513370998116822</v>
      </c>
      <c r="Z204" s="9">
        <v>1318576424</v>
      </c>
      <c r="AA204" s="30">
        <f t="shared" si="76"/>
        <v>42.534723354838711</v>
      </c>
      <c r="AB204" s="21">
        <f t="shared" si="56"/>
        <v>349246445.53117764</v>
      </c>
      <c r="AC204">
        <v>241.72900000000001</v>
      </c>
      <c r="AD204" s="1">
        <f t="shared" si="70"/>
        <v>0.26821589328772993</v>
      </c>
      <c r="AE204" s="1">
        <f t="shared" si="77"/>
        <v>0.28837898730341033</v>
      </c>
      <c r="AF204" s="14">
        <f t="shared" si="71"/>
        <v>353.66315343130054</v>
      </c>
      <c r="AG204" s="1">
        <f t="shared" si="78"/>
        <v>11.408488820364534</v>
      </c>
      <c r="AH204" s="15">
        <f t="shared" si="66"/>
        <v>10279.560211572922</v>
      </c>
      <c r="AI204" s="4">
        <f t="shared" si="57"/>
        <v>10.279560211572921</v>
      </c>
    </row>
    <row r="205" spans="1:35">
      <c r="C205" s="26">
        <f t="shared" si="67"/>
        <v>42675</v>
      </c>
      <c r="D205" s="2">
        <v>2016</v>
      </c>
      <c r="E205" s="2">
        <v>11</v>
      </c>
      <c r="F205" s="4">
        <v>2.1819999999999999</v>
      </c>
      <c r="G205" s="1">
        <v>2.105</v>
      </c>
      <c r="H205" s="1">
        <v>2.343</v>
      </c>
      <c r="I205" s="1">
        <v>2.7320000000000002</v>
      </c>
      <c r="J205" s="4">
        <f t="shared" si="68"/>
        <v>2.1208888888888886</v>
      </c>
      <c r="K205" s="4">
        <v>0.253</v>
      </c>
      <c r="L205" s="4">
        <f t="shared" si="72"/>
        <v>0.25022222222222218</v>
      </c>
      <c r="M205" s="4">
        <v>0.18400000000000008</v>
      </c>
      <c r="N205" s="4">
        <v>0.27800000000000025</v>
      </c>
      <c r="O205" s="4">
        <v>2.0000000000000007E-2</v>
      </c>
      <c r="P205" s="3">
        <v>3.249999999999998E-2</v>
      </c>
      <c r="Q205" s="4">
        <f t="shared" si="73"/>
        <v>8.599515738498785E-2</v>
      </c>
      <c r="R205" s="4">
        <v>0.1</v>
      </c>
      <c r="S205" s="35">
        <v>100</v>
      </c>
      <c r="T205" s="4">
        <v>2.1999999999999999E-2</v>
      </c>
      <c r="U205" s="4">
        <f t="shared" si="69"/>
        <v>0.38399515738498813</v>
      </c>
      <c r="V205" s="4">
        <f t="shared" si="74"/>
        <v>0.68999515738498818</v>
      </c>
      <c r="W205" s="4">
        <v>0.1</v>
      </c>
      <c r="X205" s="4">
        <f t="shared" si="75"/>
        <v>0.25533817594834551</v>
      </c>
      <c r="Y205" s="4">
        <f t="shared" si="62"/>
        <v>0.35577293516276609</v>
      </c>
      <c r="Z205" s="9">
        <v>1251416220</v>
      </c>
      <c r="AA205" s="30">
        <f>Z205/(1000000*30)</f>
        <v>41.713873999999997</v>
      </c>
      <c r="AB205" s="21">
        <f t="shared" si="56"/>
        <v>319534334.96697348</v>
      </c>
      <c r="AC205">
        <v>241.35300000000001</v>
      </c>
      <c r="AD205" s="1">
        <f t="shared" si="70"/>
        <v>0.25897010079713823</v>
      </c>
      <c r="AE205" s="1">
        <f t="shared" si="77"/>
        <v>0.28837898730341033</v>
      </c>
      <c r="AF205" s="14">
        <f t="shared" si="71"/>
        <v>324.07938463257375</v>
      </c>
      <c r="AG205" s="1">
        <f>AF205/30</f>
        <v>10.802646154419126</v>
      </c>
      <c r="AH205" s="15">
        <f t="shared" si="66"/>
        <v>10603.639596205496</v>
      </c>
      <c r="AI205" s="4">
        <f t="shared" si="57"/>
        <v>10.603639596205495</v>
      </c>
    </row>
    <row r="206" spans="1:35">
      <c r="B206" s="24" t="s">
        <v>23</v>
      </c>
      <c r="C206" s="26">
        <f>C205+30</f>
        <v>42705</v>
      </c>
      <c r="D206" s="2">
        <v>2016</v>
      </c>
      <c r="E206" s="2">
        <v>12</v>
      </c>
      <c r="F206" s="4">
        <v>2.254</v>
      </c>
      <c r="G206" s="1">
        <v>2.1920000000000002</v>
      </c>
      <c r="H206" s="1">
        <v>2.3849999999999998</v>
      </c>
      <c r="I206" s="1">
        <v>2.681</v>
      </c>
      <c r="J206" s="4">
        <f t="shared" si="68"/>
        <v>2.2065555555555556</v>
      </c>
      <c r="K206" s="4">
        <v>0.253</v>
      </c>
      <c r="L206" s="4">
        <f t="shared" si="72"/>
        <v>0.25022222222222218</v>
      </c>
      <c r="M206" s="4">
        <v>0.18400000000000008</v>
      </c>
      <c r="N206" s="4">
        <v>0.27800000000000025</v>
      </c>
      <c r="O206" s="4">
        <v>2.0000000000000007E-2</v>
      </c>
      <c r="P206" s="3">
        <v>3.249999999999998E-2</v>
      </c>
      <c r="Q206" s="4">
        <f t="shared" si="73"/>
        <v>8.4389830508474525E-2</v>
      </c>
      <c r="R206" s="4">
        <v>0.1</v>
      </c>
      <c r="S206" s="35">
        <v>89</v>
      </c>
      <c r="T206" s="4">
        <v>1.9E-2</v>
      </c>
      <c r="U206" s="4">
        <f t="shared" si="69"/>
        <v>0.3823898305084748</v>
      </c>
      <c r="V206" s="4">
        <f t="shared" si="74"/>
        <v>0.6853898305084748</v>
      </c>
      <c r="W206" s="4">
        <v>0.1</v>
      </c>
      <c r="X206" s="4">
        <f t="shared" si="75"/>
        <v>0.12327683615819152</v>
      </c>
      <c r="Y206" s="4">
        <f t="shared" si="62"/>
        <v>0.35116760828625293</v>
      </c>
      <c r="Z206" s="10">
        <v>1294921318</v>
      </c>
      <c r="AA206" s="30">
        <f t="shared" si="76"/>
        <v>41.771655419354836</v>
      </c>
      <c r="AB206" s="21">
        <f t="shared" si="56"/>
        <v>159633803.15683541</v>
      </c>
      <c r="AC206">
        <v>241.43199999999999</v>
      </c>
      <c r="AD206" s="1">
        <f t="shared" si="70"/>
        <v>0.12498941157683766</v>
      </c>
      <c r="AE206" s="1">
        <f t="shared" si="77"/>
        <v>0.28837898730341033</v>
      </c>
      <c r="AF206" s="14">
        <f t="shared" si="71"/>
        <v>161.85145357512306</v>
      </c>
      <c r="AG206" s="1">
        <f t="shared" si="78"/>
        <v>5.2210146314555823</v>
      </c>
      <c r="AH206" s="15">
        <f t="shared" si="66"/>
        <v>10765.49104978062</v>
      </c>
      <c r="AI206" s="4">
        <f t="shared" si="57"/>
        <v>10.76549104978062</v>
      </c>
    </row>
    <row r="207" spans="1:35">
      <c r="A207" s="31" t="s">
        <v>32</v>
      </c>
      <c r="B207" s="24" t="s">
        <v>23</v>
      </c>
      <c r="C207" s="26">
        <f t="shared" si="67"/>
        <v>42736</v>
      </c>
      <c r="D207" s="2">
        <v>2017</v>
      </c>
      <c r="E207" s="2">
        <v>1</v>
      </c>
      <c r="F207" s="4">
        <v>2.3490000000000002</v>
      </c>
      <c r="G207" s="1">
        <v>2.2850000000000001</v>
      </c>
      <c r="H207" s="1">
        <v>2.4820000000000002</v>
      </c>
      <c r="I207" s="1">
        <v>2.79</v>
      </c>
      <c r="J207" s="4">
        <f t="shared" si="68"/>
        <v>2.3000000000000003</v>
      </c>
      <c r="K207" s="4">
        <v>0.26100000000000001</v>
      </c>
      <c r="L207" s="4">
        <f t="shared" si="72"/>
        <v>0.25911111111111107</v>
      </c>
      <c r="M207" s="4">
        <v>0.18400000000000008</v>
      </c>
      <c r="N207" s="4">
        <v>0.27800000000000025</v>
      </c>
      <c r="O207" s="4">
        <v>2.0000000000000007E-2</v>
      </c>
      <c r="P207" s="3">
        <v>3.249999999999998E-2</v>
      </c>
      <c r="Q207" s="4">
        <f t="shared" si="73"/>
        <v>8.782082324455201E-2</v>
      </c>
      <c r="R207" s="4">
        <v>0.11</v>
      </c>
      <c r="S207" s="35">
        <v>90</v>
      </c>
      <c r="T207" s="4">
        <v>3.5000000000000003E-2</v>
      </c>
      <c r="U207" s="4">
        <f t="shared" si="69"/>
        <v>0.38582082324455225</v>
      </c>
      <c r="V207" s="4">
        <f t="shared" si="74"/>
        <v>0.71482082324455232</v>
      </c>
      <c r="W207" s="4">
        <v>0.1</v>
      </c>
      <c r="X207" s="4">
        <f t="shared" si="75"/>
        <v>0.11829028786655815</v>
      </c>
      <c r="Y207" s="4">
        <f t="shared" si="62"/>
        <v>0.37170971213344162</v>
      </c>
      <c r="Z207" s="9">
        <v>1228865654</v>
      </c>
      <c r="AA207" s="30">
        <f>Z207/(1000000*31)</f>
        <v>39.640827548387094</v>
      </c>
      <c r="AB207" s="21">
        <f t="shared" si="56"/>
        <v>145362871.96098626</v>
      </c>
      <c r="AC207">
        <v>242.839</v>
      </c>
      <c r="AD207" s="1">
        <f t="shared" si="70"/>
        <v>0.11923869891452075</v>
      </c>
      <c r="AE207" s="1">
        <f>AVERAGE(AD207:AD218)</f>
        <v>0.27011578316075052</v>
      </c>
      <c r="AF207" s="14">
        <f t="shared" si="71"/>
        <v>146.52834172370166</v>
      </c>
      <c r="AG207" s="1">
        <f>AF207/31</f>
        <v>4.7267207007645693</v>
      </c>
      <c r="AH207" s="15">
        <f t="shared" si="66"/>
        <v>10912.019391504322</v>
      </c>
      <c r="AI207" s="4">
        <f t="shared" si="57"/>
        <v>10.912019391504321</v>
      </c>
    </row>
    <row r="208" spans="1:35">
      <c r="C208" s="26">
        <f>C207+31</f>
        <v>42767</v>
      </c>
      <c r="D208" s="2">
        <v>2017</v>
      </c>
      <c r="E208" s="2">
        <v>2</v>
      </c>
      <c r="F208" s="4">
        <v>2.3039999999999998</v>
      </c>
      <c r="G208" s="1">
        <v>2.2269999999999999</v>
      </c>
      <c r="H208" s="1">
        <v>2.4670000000000001</v>
      </c>
      <c r="I208" s="1">
        <v>2.8879999999999999</v>
      </c>
      <c r="J208" s="4">
        <f t="shared" si="68"/>
        <v>2.2391111111111108</v>
      </c>
      <c r="K208" s="4">
        <v>0.26100000000000001</v>
      </c>
      <c r="L208" s="4">
        <f t="shared" si="72"/>
        <v>0.25911111111111107</v>
      </c>
      <c r="M208" s="4">
        <v>0.18400000000000008</v>
      </c>
      <c r="N208" s="4">
        <v>0.27800000000000025</v>
      </c>
      <c r="O208" s="4">
        <v>2.0000000000000007E-2</v>
      </c>
      <c r="P208" s="3">
        <v>3.249999999999998E-2</v>
      </c>
      <c r="Q208" s="4">
        <f t="shared" si="73"/>
        <v>9.0905569007263862E-2</v>
      </c>
      <c r="R208" s="4">
        <v>0.11</v>
      </c>
      <c r="S208" s="35">
        <v>93</v>
      </c>
      <c r="T208" s="4">
        <v>3.5999999999999997E-2</v>
      </c>
      <c r="U208" s="4">
        <f t="shared" si="69"/>
        <v>0.38890556900726414</v>
      </c>
      <c r="V208" s="4">
        <f t="shared" si="74"/>
        <v>0.71890556900726421</v>
      </c>
      <c r="W208" s="4">
        <v>0.1</v>
      </c>
      <c r="X208" s="4">
        <f t="shared" si="75"/>
        <v>0.27309443099273589</v>
      </c>
      <c r="Y208" s="4">
        <f t="shared" si="62"/>
        <v>0.37579445789615318</v>
      </c>
      <c r="Z208" s="9">
        <v>1161081695</v>
      </c>
      <c r="AA208" s="30">
        <f>Z208/(1000000*28)</f>
        <v>41.467203392857144</v>
      </c>
      <c r="AB208" s="21">
        <f t="shared" si="56"/>
        <v>317084944.83210635</v>
      </c>
      <c r="AC208">
        <v>243.60300000000001</v>
      </c>
      <c r="AD208" s="1">
        <f t="shared" si="70"/>
        <v>0.27442064910936176</v>
      </c>
      <c r="AE208" s="1">
        <f>AE207</f>
        <v>0.27011578316075052</v>
      </c>
      <c r="AF208" s="14">
        <f t="shared" si="71"/>
        <v>318.62479241089801</v>
      </c>
      <c r="AG208" s="1">
        <f>AF208/28</f>
        <v>11.379456871817785</v>
      </c>
      <c r="AH208" s="15">
        <f t="shared" si="66"/>
        <v>11230.644183915219</v>
      </c>
      <c r="AI208" s="4">
        <f t="shared" si="57"/>
        <v>11.230644183915219</v>
      </c>
    </row>
    <row r="209" spans="1:35">
      <c r="C209" s="26">
        <f>C208+28</f>
        <v>42795</v>
      </c>
      <c r="D209" s="2">
        <v>2017</v>
      </c>
      <c r="E209" s="2">
        <v>3</v>
      </c>
      <c r="F209" s="4">
        <v>2.3250000000000002</v>
      </c>
      <c r="G209" s="1">
        <v>2.2429999999999999</v>
      </c>
      <c r="H209" s="1">
        <v>2.4980000000000002</v>
      </c>
      <c r="I209" s="1">
        <v>3.0009999999999999</v>
      </c>
      <c r="J209" s="4">
        <f t="shared" si="68"/>
        <v>2.249888888888889</v>
      </c>
      <c r="K209" s="4">
        <v>0.26100000000000001</v>
      </c>
      <c r="L209" s="4">
        <f t="shared" si="72"/>
        <v>0.25911111111111107</v>
      </c>
      <c r="M209" s="4">
        <v>0.18400000000000008</v>
      </c>
      <c r="N209" s="4">
        <v>0.27800000000000025</v>
      </c>
      <c r="O209" s="4">
        <v>2.0000000000000007E-2</v>
      </c>
      <c r="P209" s="3">
        <v>3.249999999999998E-2</v>
      </c>
      <c r="Q209" s="4">
        <f t="shared" si="73"/>
        <v>9.4462469733656115E-2</v>
      </c>
      <c r="R209" s="4">
        <v>0.11</v>
      </c>
      <c r="S209" s="35">
        <v>93</v>
      </c>
      <c r="T209" s="4">
        <v>3.5999999999999997E-2</v>
      </c>
      <c r="U209" s="4">
        <f t="shared" si="69"/>
        <v>0.39246246973365639</v>
      </c>
      <c r="V209" s="4">
        <f t="shared" si="74"/>
        <v>0.72246246973365646</v>
      </c>
      <c r="W209" s="4">
        <v>0.1</v>
      </c>
      <c r="X209" s="4">
        <f t="shared" si="75"/>
        <v>0.37175975248856541</v>
      </c>
      <c r="Y209" s="4">
        <f t="shared" si="62"/>
        <v>0.37935135862254543</v>
      </c>
      <c r="Z209" s="10">
        <v>1343199458</v>
      </c>
      <c r="AA209" s="30">
        <f t="shared" ref="AA209:AA221" si="79">Z209/(1000000*31)</f>
        <v>43.329014774193546</v>
      </c>
      <c r="AB209" s="21">
        <f t="shared" si="56"/>
        <v>499347498.04885519</v>
      </c>
      <c r="AC209">
        <v>243.80099999999999</v>
      </c>
      <c r="AD209" s="1">
        <f t="shared" si="70"/>
        <v>0.37326172892098869</v>
      </c>
      <c r="AE209" s="1">
        <f t="shared" ref="AE209:AE218" si="80">AE208</f>
        <v>0.27011578316075052</v>
      </c>
      <c r="AF209" s="14">
        <f t="shared" si="71"/>
        <v>501.36495197881499</v>
      </c>
      <c r="AG209" s="1">
        <f t="shared" ref="AG209:AG233" si="81">AF209/31</f>
        <v>16.173062967058549</v>
      </c>
      <c r="AH209" s="15">
        <f t="shared" si="66"/>
        <v>11732.009135894034</v>
      </c>
      <c r="AI209" s="4">
        <f t="shared" si="57"/>
        <v>11.732009135894033</v>
      </c>
    </row>
    <row r="210" spans="1:35">
      <c r="C210" s="26">
        <f>C209+31</f>
        <v>42826</v>
      </c>
      <c r="D210" s="2">
        <v>2017</v>
      </c>
      <c r="E210" s="2">
        <v>4</v>
      </c>
      <c r="F210" s="4">
        <v>2.4169999999999998</v>
      </c>
      <c r="G210" s="1">
        <v>2.34</v>
      </c>
      <c r="H210" s="1">
        <v>2.5790000000000002</v>
      </c>
      <c r="I210" s="1">
        <v>3.0089999999999999</v>
      </c>
      <c r="J210" s="4">
        <f t="shared" si="68"/>
        <v>2.3512222222222219</v>
      </c>
      <c r="K210" s="4">
        <v>0.26100000000000001</v>
      </c>
      <c r="L210" s="4">
        <f t="shared" si="72"/>
        <v>0.25911111111111107</v>
      </c>
      <c r="M210" s="4">
        <v>0.18400000000000008</v>
      </c>
      <c r="N210" s="4">
        <v>0.27800000000000025</v>
      </c>
      <c r="O210" s="4">
        <v>2.0000000000000007E-2</v>
      </c>
      <c r="P210" s="3">
        <v>3.249999999999998E-2</v>
      </c>
      <c r="Q210" s="4">
        <f t="shared" si="73"/>
        <v>9.4714285714285654E-2</v>
      </c>
      <c r="R210" s="4">
        <v>0.11</v>
      </c>
      <c r="S210" s="35">
        <v>87</v>
      </c>
      <c r="T210" s="4">
        <v>3.4000000000000002E-2</v>
      </c>
      <c r="U210" s="4">
        <f t="shared" si="69"/>
        <v>0.3927142857142859</v>
      </c>
      <c r="V210" s="4">
        <f t="shared" si="74"/>
        <v>0.72071428571428597</v>
      </c>
      <c r="W210" s="4">
        <v>0.1</v>
      </c>
      <c r="X210" s="4">
        <f t="shared" si="75"/>
        <v>0.28017460317460374</v>
      </c>
      <c r="Y210" s="4">
        <f t="shared" si="62"/>
        <v>0.37760317460317427</v>
      </c>
      <c r="Z210" s="9">
        <v>1286102023</v>
      </c>
      <c r="AA210" s="30">
        <f>Z210/(1000000*30)</f>
        <v>42.870067433333332</v>
      </c>
      <c r="AB210" s="21">
        <f t="shared" si="56"/>
        <v>360333123.9360801</v>
      </c>
      <c r="AC210">
        <v>244.524</v>
      </c>
      <c r="AD210" s="1">
        <f t="shared" si="70"/>
        <v>0.28047480170739297</v>
      </c>
      <c r="AE210" s="1">
        <f t="shared" si="80"/>
        <v>0.27011578316075052</v>
      </c>
      <c r="AF210" s="14">
        <f t="shared" ref="AF210:AF212" si="82">AB210*($AC$213/AC210)/1000000</f>
        <v>360.71920987640198</v>
      </c>
      <c r="AG210" s="1">
        <f>AF210/30</f>
        <v>12.023973662546732</v>
      </c>
      <c r="AH210" s="15">
        <f t="shared" si="66"/>
        <v>12092.728345770436</v>
      </c>
      <c r="AI210" s="4">
        <f t="shared" si="57"/>
        <v>12.092728345770436</v>
      </c>
    </row>
    <row r="211" spans="1:35">
      <c r="C211" s="26">
        <f>C210+30</f>
        <v>42856</v>
      </c>
      <c r="D211" s="2">
        <v>2017</v>
      </c>
      <c r="E211" s="2">
        <v>5</v>
      </c>
      <c r="F211" s="4">
        <v>2.391</v>
      </c>
      <c r="G211" s="1">
        <v>2.3029999999999999</v>
      </c>
      <c r="H211" s="1">
        <v>2.577</v>
      </c>
      <c r="I211" s="1">
        <v>3.0430000000000001</v>
      </c>
      <c r="J211" s="4">
        <f t="shared" si="68"/>
        <v>2.3185555555555557</v>
      </c>
      <c r="K211" s="4">
        <v>0.26100000000000001</v>
      </c>
      <c r="L211" s="4">
        <f t="shared" si="72"/>
        <v>0.25911111111111107</v>
      </c>
      <c r="M211" s="4">
        <v>0.18400000000000008</v>
      </c>
      <c r="N211" s="4">
        <v>0.27800000000000025</v>
      </c>
      <c r="O211" s="4">
        <v>2.0000000000000007E-2</v>
      </c>
      <c r="P211" s="3">
        <v>3.249999999999998E-2</v>
      </c>
      <c r="Q211" s="4">
        <f t="shared" si="73"/>
        <v>9.5784503631961213E-2</v>
      </c>
      <c r="R211" s="4">
        <v>0.11</v>
      </c>
      <c r="S211" s="35">
        <v>80</v>
      </c>
      <c r="T211" s="4">
        <v>3.1E-2</v>
      </c>
      <c r="U211" s="4">
        <f t="shared" si="69"/>
        <v>0.39378450363196149</v>
      </c>
      <c r="V211" s="4">
        <f t="shared" si="74"/>
        <v>0.71878450363196156</v>
      </c>
      <c r="W211" s="4">
        <v>0.1</v>
      </c>
      <c r="X211" s="4">
        <f t="shared" si="75"/>
        <v>0.34877105192359359</v>
      </c>
      <c r="Y211" s="4">
        <f t="shared" si="62"/>
        <v>0.37567339252085086</v>
      </c>
      <c r="Z211" s="9">
        <v>1355006663</v>
      </c>
      <c r="AA211" s="30">
        <f t="shared" si="79"/>
        <v>43.709892354838708</v>
      </c>
      <c r="AB211" s="21">
        <f t="shared" si="56"/>
        <v>472587099.21798825</v>
      </c>
      <c r="AC211">
        <v>244.733</v>
      </c>
      <c r="AD211" s="1">
        <f t="shared" si="70"/>
        <v>0.34884658266833157</v>
      </c>
      <c r="AE211" s="1">
        <f t="shared" si="80"/>
        <v>0.27011578316075052</v>
      </c>
      <c r="AF211" s="14">
        <f t="shared" si="82"/>
        <v>472.68944388036954</v>
      </c>
      <c r="AG211" s="1">
        <f t="shared" si="81"/>
        <v>15.248046576786114</v>
      </c>
      <c r="AH211" s="15">
        <f t="shared" si="66"/>
        <v>12565.417789650806</v>
      </c>
      <c r="AI211" s="4">
        <f t="shared" si="57"/>
        <v>12.565417789650807</v>
      </c>
    </row>
    <row r="212" spans="1:35">
      <c r="A212" s="2">
        <f>A200+1</f>
        <v>2017</v>
      </c>
      <c r="B212" s="2">
        <f>D212</f>
        <v>2017</v>
      </c>
      <c r="C212" s="26">
        <f>C211+31</f>
        <v>42887</v>
      </c>
      <c r="D212" s="2">
        <v>2017</v>
      </c>
      <c r="E212" s="2">
        <v>6</v>
      </c>
      <c r="F212" s="4">
        <v>2.347</v>
      </c>
      <c r="G212" s="1">
        <v>2.2570000000000001</v>
      </c>
      <c r="H212" s="1">
        <v>2.536</v>
      </c>
      <c r="I212" s="1">
        <v>3.0230000000000001</v>
      </c>
      <c r="J212" s="4">
        <f t="shared" si="68"/>
        <v>2.2718888888888884</v>
      </c>
      <c r="K212" s="4">
        <v>0.26100000000000001</v>
      </c>
      <c r="L212" s="4">
        <f t="shared" si="72"/>
        <v>0.25911111111111107</v>
      </c>
      <c r="M212" s="4">
        <v>0.18400000000000008</v>
      </c>
      <c r="N212" s="4">
        <v>0.27800000000000025</v>
      </c>
      <c r="O212" s="4">
        <v>2.0000000000000007E-2</v>
      </c>
      <c r="P212" s="3">
        <v>3.249999999999998E-2</v>
      </c>
      <c r="Q212" s="4">
        <f t="shared" si="73"/>
        <v>9.5154963680387353E-2</v>
      </c>
      <c r="R212" s="4">
        <v>0.11</v>
      </c>
      <c r="S212" s="35">
        <v>77</v>
      </c>
      <c r="T212" s="4">
        <v>0.03</v>
      </c>
      <c r="U212" s="4">
        <f t="shared" si="69"/>
        <v>0.3931549636803876</v>
      </c>
      <c r="V212" s="4">
        <f t="shared" si="74"/>
        <v>0.71715496368038767</v>
      </c>
      <c r="W212" s="4">
        <v>0.1</v>
      </c>
      <c r="X212" s="4">
        <f t="shared" si="75"/>
        <v>0.37706725854183576</v>
      </c>
      <c r="Y212" s="4">
        <f t="shared" si="62"/>
        <v>0.37404385256927597</v>
      </c>
      <c r="Z212" s="10">
        <v>1317369673</v>
      </c>
      <c r="AA212" s="30">
        <f>Z212/(1000000*30)</f>
        <v>43.912322433333337</v>
      </c>
      <c r="AB212" s="21">
        <f t="shared" si="56"/>
        <v>496736971.08426464</v>
      </c>
      <c r="AC212">
        <v>244.95500000000001</v>
      </c>
      <c r="AD212" s="1">
        <f t="shared" si="70"/>
        <v>0.37680711130379785</v>
      </c>
      <c r="AE212" s="1">
        <f t="shared" si="80"/>
        <v>0.27011578316075052</v>
      </c>
      <c r="AF212" s="14">
        <f t="shared" si="82"/>
        <v>496.3942610023588</v>
      </c>
      <c r="AG212" s="1">
        <f>AF212/30</f>
        <v>16.546475366745295</v>
      </c>
      <c r="AH212" s="15">
        <f t="shared" si="66"/>
        <v>13061.812050653165</v>
      </c>
      <c r="AI212" s="4">
        <f t="shared" si="57"/>
        <v>13.061812050653165</v>
      </c>
    </row>
    <row r="213" spans="1:35">
      <c r="C213" s="26">
        <f>C212+30</f>
        <v>42917</v>
      </c>
      <c r="D213" s="2">
        <v>2017</v>
      </c>
      <c r="E213" s="2">
        <v>7</v>
      </c>
      <c r="F213" s="4">
        <v>2.2999999999999998</v>
      </c>
      <c r="I213" s="4">
        <v>2.95</v>
      </c>
      <c r="J213" s="4">
        <f t="shared" si="68"/>
        <v>2.2277777777777774</v>
      </c>
      <c r="K213" s="4">
        <v>0.26100000000000001</v>
      </c>
      <c r="L213" s="4">
        <f t="shared" si="72"/>
        <v>0.25700000000000001</v>
      </c>
      <c r="M213" s="4">
        <v>0.18400000000000008</v>
      </c>
      <c r="N213" s="4">
        <v>0.29699999999999999</v>
      </c>
      <c r="O213" s="4">
        <v>2.0000000000000007E-2</v>
      </c>
      <c r="P213" s="3">
        <v>3.249999999999998E-2</v>
      </c>
      <c r="Q213" s="4">
        <f t="shared" si="73"/>
        <v>9.2857142857142805E-2</v>
      </c>
      <c r="R213" s="4">
        <v>0.12</v>
      </c>
      <c r="S213" s="35">
        <v>76</v>
      </c>
      <c r="T213" s="4">
        <v>0.03</v>
      </c>
      <c r="U213" s="4">
        <f t="shared" si="69"/>
        <v>0.40985714285714281</v>
      </c>
      <c r="V213" s="4">
        <f t="shared" si="74"/>
        <v>0.74385714285714288</v>
      </c>
      <c r="W213" s="4">
        <v>0.1</v>
      </c>
      <c r="X213" s="4">
        <f t="shared" si="75"/>
        <v>0.31936507936508018</v>
      </c>
      <c r="Y213" s="4">
        <f t="shared" si="62"/>
        <v>0.40285714285714258</v>
      </c>
      <c r="Z213" s="17">
        <v>1335680621</v>
      </c>
      <c r="AA213" s="30">
        <f t="shared" si="79"/>
        <v>43.086471645161289</v>
      </c>
      <c r="AB213" s="21">
        <f t="shared" si="56"/>
        <v>426569747.53206456</v>
      </c>
      <c r="AC213">
        <v>244.786</v>
      </c>
      <c r="AD213" s="1">
        <f>X213*($AC$213/AC213)</f>
        <v>0.31936507936508018</v>
      </c>
      <c r="AE213" s="1">
        <f t="shared" si="80"/>
        <v>0.27011578316075052</v>
      </c>
      <c r="AF213" s="14">
        <f>AB213*($AC$213/AC213)/1000000</f>
        <v>426.56974753206458</v>
      </c>
      <c r="AG213" s="1">
        <f t="shared" si="81"/>
        <v>13.760314436518213</v>
      </c>
      <c r="AH213" s="15">
        <f t="shared" si="66"/>
        <v>13488.38179818523</v>
      </c>
      <c r="AI213" s="4">
        <f t="shared" si="57"/>
        <v>13.48838179818523</v>
      </c>
    </row>
    <row r="214" spans="1:35">
      <c r="C214" s="26">
        <f t="shared" si="67"/>
        <v>42948</v>
      </c>
      <c r="D214" s="2">
        <v>2017</v>
      </c>
      <c r="E214" s="2">
        <v>8</v>
      </c>
      <c r="F214" s="4">
        <v>2.38</v>
      </c>
      <c r="I214" s="4">
        <v>3.02</v>
      </c>
      <c r="J214" s="4">
        <f t="shared" si="68"/>
        <v>2.3088888888888888</v>
      </c>
      <c r="K214" s="4">
        <v>0.27850000000000003</v>
      </c>
      <c r="L214" s="4">
        <f t="shared" si="72"/>
        <v>0.27644444444444444</v>
      </c>
      <c r="M214" s="4">
        <v>0.18400000000000008</v>
      </c>
      <c r="N214" s="4">
        <v>0.29699999999999999</v>
      </c>
      <c r="O214" s="4">
        <v>2.0000000000000007E-2</v>
      </c>
      <c r="P214" s="3">
        <v>3.249999999999998E-2</v>
      </c>
      <c r="Q214" s="4">
        <f t="shared" si="73"/>
        <v>9.5060532687651272E-2</v>
      </c>
      <c r="R214" s="4">
        <v>0.12</v>
      </c>
      <c r="S214" s="35">
        <v>85</v>
      </c>
      <c r="T214" s="4">
        <v>3.3000000000000002E-2</v>
      </c>
      <c r="U214" s="4">
        <f t="shared" si="69"/>
        <v>0.4120605326876513</v>
      </c>
      <c r="V214" s="4">
        <f t="shared" si="74"/>
        <v>0.74906053268765138</v>
      </c>
      <c r="W214" s="4">
        <v>0.1</v>
      </c>
      <c r="X214" s="4">
        <f t="shared" si="75"/>
        <v>0.32249502286790444</v>
      </c>
      <c r="Y214" s="4">
        <f t="shared" si="62"/>
        <v>0.38861608824320681</v>
      </c>
      <c r="Z214" s="11">
        <v>1377920826</v>
      </c>
      <c r="AA214" s="30">
        <f t="shared" si="79"/>
        <v>44.449058903225804</v>
      </c>
      <c r="AB214" s="21">
        <f t="shared" si="56"/>
        <v>444372608.29103178</v>
      </c>
      <c r="AC214">
        <v>245.51900000000001</v>
      </c>
      <c r="AD214" s="1">
        <f t="shared" ref="AD214:AD234" si="83">X214*($AC$213/AC214)</f>
        <v>0.32153221000306637</v>
      </c>
      <c r="AE214" s="1">
        <f t="shared" si="80"/>
        <v>0.27011578316075052</v>
      </c>
      <c r="AF214" s="14">
        <f t="shared" ref="AF214:AF234" si="84">AB214*($AC$213/AC214)/1000000</f>
        <v>443.04592839303069</v>
      </c>
      <c r="AG214" s="1">
        <f t="shared" si="81"/>
        <v>14.291804141710667</v>
      </c>
      <c r="AH214" s="15">
        <f t="shared" si="66"/>
        <v>13931.42772657826</v>
      </c>
      <c r="AI214" s="4">
        <f t="shared" si="57"/>
        <v>13.93142772657826</v>
      </c>
    </row>
    <row r="215" spans="1:35">
      <c r="C215" s="26">
        <f t="shared" si="67"/>
        <v>42979</v>
      </c>
      <c r="D215" s="2">
        <v>2017</v>
      </c>
      <c r="E215" s="2">
        <v>9</v>
      </c>
      <c r="F215" s="4">
        <v>2.645</v>
      </c>
      <c r="I215" s="4">
        <v>3.16</v>
      </c>
      <c r="J215" s="4">
        <f t="shared" si="68"/>
        <v>2.5877777777777773</v>
      </c>
      <c r="K215" s="4">
        <v>0.27850000000000003</v>
      </c>
      <c r="L215" s="4">
        <f t="shared" si="72"/>
        <v>0.27644444444444444</v>
      </c>
      <c r="M215" s="4">
        <v>0.18400000000000008</v>
      </c>
      <c r="N215" s="4">
        <v>0.29699999999999999</v>
      </c>
      <c r="O215" s="4">
        <v>2.0000000000000007E-2</v>
      </c>
      <c r="P215" s="3">
        <v>3.249999999999998E-2</v>
      </c>
      <c r="Q215" s="4">
        <f t="shared" si="73"/>
        <v>9.9467312348668221E-2</v>
      </c>
      <c r="R215" s="4">
        <v>0.12</v>
      </c>
      <c r="S215" s="35">
        <v>88</v>
      </c>
      <c r="T215" s="4">
        <v>3.4000000000000002E-2</v>
      </c>
      <c r="U215" s="4">
        <f t="shared" si="69"/>
        <v>0.41646731234866824</v>
      </c>
      <c r="V215" s="4">
        <f t="shared" si="74"/>
        <v>0.75446731234866837</v>
      </c>
      <c r="W215" s="4">
        <v>0.1</v>
      </c>
      <c r="X215" s="4">
        <f t="shared" si="75"/>
        <v>0.17819935431799916</v>
      </c>
      <c r="Y215" s="4">
        <f t="shared" si="62"/>
        <v>0.39402286790422369</v>
      </c>
      <c r="Z215" s="11">
        <v>1298535079</v>
      </c>
      <c r="AA215" s="30">
        <f>Z215/(1000000*30)</f>
        <v>43.284502633333332</v>
      </c>
      <c r="AB215" s="21">
        <f t="shared" si="56"/>
        <v>231398112.63707203</v>
      </c>
      <c r="AC215">
        <v>246.81899999999999</v>
      </c>
      <c r="AD215" s="1">
        <f t="shared" si="83"/>
        <v>0.17673156096607531</v>
      </c>
      <c r="AE215" s="1">
        <f t="shared" si="80"/>
        <v>0.27011578316075052</v>
      </c>
      <c r="AF215" s="14">
        <f t="shared" si="84"/>
        <v>229.49213148087591</v>
      </c>
      <c r="AG215" s="1">
        <f>AF215/30</f>
        <v>7.6497377160291968</v>
      </c>
      <c r="AH215" s="15">
        <f t="shared" si="66"/>
        <v>14160.919858059136</v>
      </c>
      <c r="AI215" s="4">
        <f t="shared" si="57"/>
        <v>14.160919858059136</v>
      </c>
    </row>
    <row r="216" spans="1:35">
      <c r="C216" s="26">
        <f>C215+30</f>
        <v>43009</v>
      </c>
      <c r="D216" s="2">
        <v>2017</v>
      </c>
      <c r="E216" s="2">
        <v>10</v>
      </c>
      <c r="F216" s="4">
        <v>2.5049999999999999</v>
      </c>
      <c r="I216" s="4">
        <v>3.08</v>
      </c>
      <c r="J216" s="4">
        <f t="shared" si="68"/>
        <v>2.4411111111111112</v>
      </c>
      <c r="K216" s="4">
        <v>0.27850000000000003</v>
      </c>
      <c r="L216" s="4">
        <f t="shared" si="72"/>
        <v>0.27644444444444444</v>
      </c>
      <c r="M216" s="4">
        <v>0.18400000000000008</v>
      </c>
      <c r="N216" s="4">
        <v>0.29699999999999999</v>
      </c>
      <c r="O216" s="4">
        <v>2.0000000000000007E-2</v>
      </c>
      <c r="P216" s="3">
        <v>3.249999999999998E-2</v>
      </c>
      <c r="Q216" s="4">
        <f t="shared" si="73"/>
        <v>9.6949152542372824E-2</v>
      </c>
      <c r="R216" s="4">
        <v>0.12</v>
      </c>
      <c r="S216" s="35">
        <v>91</v>
      </c>
      <c r="T216" s="4">
        <v>3.5000000000000003E-2</v>
      </c>
      <c r="U216" s="4">
        <f t="shared" ref="U216:U234" si="85">N216+O216+(P216/(1+P216))*I216</f>
        <v>0.41394915254237286</v>
      </c>
      <c r="V216" s="4">
        <f t="shared" si="74"/>
        <v>0.75294915254237293</v>
      </c>
      <c r="W216" s="4">
        <v>0.1</v>
      </c>
      <c r="X216" s="4">
        <f t="shared" si="75"/>
        <v>0.24638418079095992</v>
      </c>
      <c r="Y216" s="4">
        <f t="shared" si="62"/>
        <v>0.39250470809792892</v>
      </c>
      <c r="Z216" s="17">
        <v>1339509988</v>
      </c>
      <c r="AA216" s="30">
        <f t="shared" si="79"/>
        <v>43.209999612903225</v>
      </c>
      <c r="AB216" s="21">
        <f t="shared" si="56"/>
        <v>330034071.05468857</v>
      </c>
      <c r="AC216" s="2">
        <v>246.66300000000001</v>
      </c>
      <c r="AD216" s="1">
        <f t="shared" si="83"/>
        <v>0.24450930248596633</v>
      </c>
      <c r="AE216" s="1">
        <f t="shared" si="80"/>
        <v>0.27011578316075052</v>
      </c>
      <c r="AF216" s="14">
        <f t="shared" si="84"/>
        <v>327.52265283886516</v>
      </c>
      <c r="AG216" s="1">
        <f t="shared" si="81"/>
        <v>10.565246865769844</v>
      </c>
      <c r="AH216" s="15">
        <f t="shared" si="66"/>
        <v>14488.442510898001</v>
      </c>
      <c r="AI216" s="4">
        <f t="shared" si="57"/>
        <v>14.488442510898</v>
      </c>
    </row>
    <row r="217" spans="1:35">
      <c r="C217" s="26">
        <f t="shared" si="67"/>
        <v>43040</v>
      </c>
      <c r="D217" s="2">
        <v>2017</v>
      </c>
      <c r="E217" s="2">
        <v>11</v>
      </c>
      <c r="F217" s="4">
        <v>2.5640000000000001</v>
      </c>
      <c r="I217" s="4">
        <v>3.2349999999999999</v>
      </c>
      <c r="J217" s="4">
        <f t="shared" si="68"/>
        <v>2.4894444444444441</v>
      </c>
      <c r="K217" s="4">
        <v>0.27850000000000003</v>
      </c>
      <c r="L217" s="4">
        <f t="shared" si="72"/>
        <v>0.26311111111111113</v>
      </c>
      <c r="M217" s="4">
        <v>0.18400000000000008</v>
      </c>
      <c r="N217" s="4">
        <v>0.41699999999999998</v>
      </c>
      <c r="O217" s="4">
        <v>2.0000000000000007E-2</v>
      </c>
      <c r="P217" s="3">
        <v>3.249999999999998E-2</v>
      </c>
      <c r="Q217" s="4">
        <f t="shared" si="73"/>
        <v>0.10182808716707016</v>
      </c>
      <c r="R217" s="4">
        <f>15.14*0.007902</f>
        <v>0.11963628</v>
      </c>
      <c r="S217" s="35">
        <v>94</v>
      </c>
      <c r="T217" s="4">
        <v>3.6999999999999998E-2</v>
      </c>
      <c r="U217" s="4">
        <f t="shared" si="85"/>
        <v>0.5388280871670702</v>
      </c>
      <c r="V217" s="4">
        <f t="shared" si="74"/>
        <v>0.87946436716707033</v>
      </c>
      <c r="W217" s="4">
        <v>0.1</v>
      </c>
      <c r="X217" s="4">
        <f t="shared" si="75"/>
        <v>0.21320229949959701</v>
      </c>
      <c r="Y217" s="4">
        <f t="shared" si="62"/>
        <v>0.53235325605595873</v>
      </c>
      <c r="Z217" s="6">
        <v>1245965360</v>
      </c>
      <c r="AA217" s="30">
        <f>Z217/(1000000*30)</f>
        <v>41.532178666666667</v>
      </c>
      <c r="AB217" s="21">
        <f t="shared" si="56"/>
        <v>265642679.84884322</v>
      </c>
      <c r="AC217" s="2">
        <v>246.66900000000001</v>
      </c>
      <c r="AD217" s="4">
        <f t="shared" si="83"/>
        <v>0.21157477463851701</v>
      </c>
      <c r="AE217" s="1">
        <f t="shared" si="80"/>
        <v>0.27011578316075052</v>
      </c>
      <c r="AF217" s="15">
        <f t="shared" si="84"/>
        <v>263.61484024939875</v>
      </c>
      <c r="AG217" s="1">
        <f>AF217/30</f>
        <v>8.787161341646625</v>
      </c>
      <c r="AH217" s="15">
        <f t="shared" si="66"/>
        <v>14752.057351147399</v>
      </c>
      <c r="AI217" s="4">
        <f t="shared" si="57"/>
        <v>14.7520573511474</v>
      </c>
    </row>
    <row r="218" spans="1:35">
      <c r="B218" s="24" t="s">
        <v>23</v>
      </c>
      <c r="C218" s="26">
        <f>C217+30</f>
        <v>43070</v>
      </c>
      <c r="D218" s="2">
        <v>2017</v>
      </c>
      <c r="E218" s="2">
        <v>12</v>
      </c>
      <c r="F218" s="4">
        <v>2.4769999999999999</v>
      </c>
      <c r="I218" s="4">
        <v>3.13</v>
      </c>
      <c r="J218" s="4">
        <f t="shared" si="68"/>
        <v>2.4044444444444442</v>
      </c>
      <c r="K218" s="4">
        <v>0.27850000000000003</v>
      </c>
      <c r="L218" s="4">
        <f t="shared" si="72"/>
        <v>0.26311111111111113</v>
      </c>
      <c r="M218" s="4">
        <v>0.18400000000000008</v>
      </c>
      <c r="N218" s="4">
        <v>0.41699999999999998</v>
      </c>
      <c r="O218" s="4">
        <v>2.0000000000000007E-2</v>
      </c>
      <c r="P218" s="3">
        <v>3.249999999999998E-2</v>
      </c>
      <c r="Q218" s="4">
        <f t="shared" si="73"/>
        <v>9.8523002421307446E-2</v>
      </c>
      <c r="R218" s="4">
        <f>14.95*0.007902</f>
        <v>0.11813489999999999</v>
      </c>
      <c r="S218" s="35">
        <v>101</v>
      </c>
      <c r="T218" s="4">
        <v>3.9E-2</v>
      </c>
      <c r="U218" s="4">
        <f t="shared" si="85"/>
        <v>0.53552300242130746</v>
      </c>
      <c r="V218" s="4">
        <f t="shared" si="74"/>
        <v>0.87665790242130759</v>
      </c>
      <c r="W218" s="4">
        <v>0.1</v>
      </c>
      <c r="X218" s="4">
        <f t="shared" si="75"/>
        <v>0.1960087642453594</v>
      </c>
      <c r="Y218" s="4">
        <f t="shared" si="62"/>
        <v>0.52954679131019633</v>
      </c>
      <c r="Z218" s="6">
        <v>1299395745</v>
      </c>
      <c r="AA218" s="30">
        <f t="shared" si="79"/>
        <v>41.91599177419355</v>
      </c>
      <c r="AB218" s="21">
        <f t="shared" si="56"/>
        <v>254692954.24312815</v>
      </c>
      <c r="AC218" s="2">
        <v>246.524</v>
      </c>
      <c r="AD218" s="4">
        <f t="shared" si="83"/>
        <v>0.19462689784590767</v>
      </c>
      <c r="AE218" s="1">
        <f t="shared" si="80"/>
        <v>0.27011578316075052</v>
      </c>
      <c r="AF218" s="15">
        <f t="shared" si="84"/>
        <v>252.89736292352211</v>
      </c>
      <c r="AG218" s="1">
        <f t="shared" si="81"/>
        <v>8.1579794491458753</v>
      </c>
      <c r="AH218" s="15">
        <f t="shared" si="66"/>
        <v>15004.954714070922</v>
      </c>
      <c r="AI218" s="4">
        <f t="shared" si="57"/>
        <v>15.004954714070921</v>
      </c>
    </row>
    <row r="219" spans="1:35">
      <c r="A219" s="31" t="s">
        <v>32</v>
      </c>
      <c r="B219" s="24" t="s">
        <v>23</v>
      </c>
      <c r="C219" s="26">
        <v>43118</v>
      </c>
      <c r="D219" s="2">
        <v>2018</v>
      </c>
      <c r="E219" s="2">
        <v>1</v>
      </c>
      <c r="F219" s="4">
        <v>2.5550000000000002</v>
      </c>
      <c r="I219" s="4">
        <v>3.21</v>
      </c>
      <c r="J219" s="4">
        <f t="shared" si="68"/>
        <v>2.4822222222222221</v>
      </c>
      <c r="K219" s="4">
        <v>0.28310000000000002</v>
      </c>
      <c r="L219" s="4">
        <f t="shared" si="72"/>
        <v>0.2682222222222222</v>
      </c>
      <c r="M219" s="4">
        <v>0.18400000000000008</v>
      </c>
      <c r="N219" s="4">
        <v>0.41699999999999998</v>
      </c>
      <c r="O219" s="4">
        <v>2.0000000000000007E-2</v>
      </c>
      <c r="P219" s="3">
        <v>3.249999999999998E-2</v>
      </c>
      <c r="Q219" s="4">
        <f t="shared" si="73"/>
        <v>0.10104116222760284</v>
      </c>
      <c r="R219" s="4">
        <f>14.61*0.007902</f>
        <v>0.11544821999999999</v>
      </c>
      <c r="S219" s="35">
        <v>115</v>
      </c>
      <c r="T219" s="4">
        <v>6.4000000000000001E-2</v>
      </c>
      <c r="U219" s="4">
        <f t="shared" si="85"/>
        <v>0.5380411622276029</v>
      </c>
      <c r="V219" s="4">
        <f t="shared" si="74"/>
        <v>0.90148938222760289</v>
      </c>
      <c r="W219" s="4">
        <v>0.1</v>
      </c>
      <c r="X219" s="4">
        <f t="shared" si="75"/>
        <v>0.17851061777239696</v>
      </c>
      <c r="Y219" s="4">
        <f>(I219-J219-X219)</f>
        <v>0.54926716000538089</v>
      </c>
      <c r="Z219" s="6">
        <v>1237429754</v>
      </c>
      <c r="AA219" s="30">
        <f t="shared" si="79"/>
        <v>39.917088838709681</v>
      </c>
      <c r="AB219" s="21">
        <f t="shared" si="56"/>
        <v>220894349.83648521</v>
      </c>
      <c r="AC219" s="32">
        <v>247.86699999999999</v>
      </c>
      <c r="AD219" s="4">
        <f t="shared" si="83"/>
        <v>0.17629172129421813</v>
      </c>
      <c r="AE219" s="1">
        <f>AVERAGE(AD$219:AD$230)</f>
        <v>0.24814204504267215</v>
      </c>
      <c r="AF219" s="15">
        <f t="shared" si="84"/>
        <v>218.1486213133409</v>
      </c>
      <c r="AG219" s="1">
        <f t="shared" si="81"/>
        <v>7.0370523004303518</v>
      </c>
      <c r="AH219" s="15">
        <f t="shared" si="66"/>
        <v>15223.103335384263</v>
      </c>
      <c r="AI219" s="4">
        <f t="shared" si="57"/>
        <v>15.223103335384263</v>
      </c>
    </row>
    <row r="220" spans="1:35">
      <c r="C220" s="26">
        <v>43149</v>
      </c>
      <c r="D220" s="2">
        <v>2018</v>
      </c>
      <c r="E220" s="2">
        <v>2</v>
      </c>
      <c r="F220" s="4">
        <v>2.5870000000000002</v>
      </c>
      <c r="I220" s="4">
        <v>3.359</v>
      </c>
      <c r="J220" s="4">
        <f t="shared" si="68"/>
        <v>2.5012222222222222</v>
      </c>
      <c r="K220" s="4">
        <v>0.28310000000000002</v>
      </c>
      <c r="L220" s="4">
        <f t="shared" si="72"/>
        <v>0.2682222222222222</v>
      </c>
      <c r="M220" s="4">
        <v>0.18400000000000008</v>
      </c>
      <c r="N220" s="4">
        <v>0.41699999999999998</v>
      </c>
      <c r="O220" s="4">
        <v>2.0000000000000007E-2</v>
      </c>
      <c r="P220" s="3">
        <v>3.249999999999998E-2</v>
      </c>
      <c r="Q220" s="4">
        <f t="shared" si="73"/>
        <v>0.10573123486682802</v>
      </c>
      <c r="R220" s="4">
        <f t="shared" ref="R220:R221" si="86">14.61*0.007902</f>
        <v>0.11544821999999999</v>
      </c>
      <c r="S220" s="35">
        <v>137</v>
      </c>
      <c r="T220" s="4">
        <v>7.6999999999999999E-2</v>
      </c>
      <c r="U220" s="4">
        <f t="shared" si="85"/>
        <v>0.54273123486682806</v>
      </c>
      <c r="V220" s="4">
        <f t="shared" si="74"/>
        <v>0.91917945486682806</v>
      </c>
      <c r="W220" s="4">
        <v>0.1</v>
      </c>
      <c r="X220" s="4">
        <f t="shared" si="75"/>
        <v>0.29082054513317157</v>
      </c>
      <c r="Y220" s="4">
        <f t="shared" ref="Y220:Y226" si="87">(I220-J220-X220)</f>
        <v>0.56695723264460618</v>
      </c>
      <c r="Z220" s="6">
        <v>1184216689</v>
      </c>
      <c r="AA220" s="30">
        <f>Z220/(1000000*28)</f>
        <v>42.293453178571426</v>
      </c>
      <c r="AB220" s="21">
        <f t="shared" si="56"/>
        <v>344394543.05077952</v>
      </c>
      <c r="AC220" s="32">
        <v>248.99100000000001</v>
      </c>
      <c r="AD220" s="4">
        <f t="shared" si="83"/>
        <v>0.28590912105645799</v>
      </c>
      <c r="AE220" s="1">
        <f t="shared" ref="AE220:AE230" si="88">AVERAGE(AD$219:AD$230)</f>
        <v>0.24814204504267215</v>
      </c>
      <c r="AF220" s="15">
        <f t="shared" si="84"/>
        <v>338.57835269237887</v>
      </c>
      <c r="AG220" s="1">
        <f t="shared" si="81"/>
        <v>10.921882344915447</v>
      </c>
      <c r="AH220" s="15">
        <f t="shared" si="66"/>
        <v>15561.681688076642</v>
      </c>
      <c r="AI220" s="4">
        <f t="shared" si="57"/>
        <v>15.561681688076641</v>
      </c>
    </row>
    <row r="221" spans="1:35">
      <c r="C221" s="26">
        <v>43177</v>
      </c>
      <c r="D221" s="2">
        <v>2018</v>
      </c>
      <c r="E221" s="2">
        <v>3</v>
      </c>
      <c r="F221" s="4">
        <v>2.5910000000000002</v>
      </c>
      <c r="I221" s="4">
        <v>3.4169999999999998</v>
      </c>
      <c r="J221" s="4">
        <f t="shared" si="68"/>
        <v>2.4992222222222225</v>
      </c>
      <c r="K221" s="4">
        <v>0.28310000000000002</v>
      </c>
      <c r="L221" s="4">
        <f t="shared" si="72"/>
        <v>0.2682222222222222</v>
      </c>
      <c r="M221" s="4">
        <v>0.18400000000000008</v>
      </c>
      <c r="N221" s="4">
        <v>0.41699999999999998</v>
      </c>
      <c r="O221" s="4">
        <v>2.0000000000000007E-2</v>
      </c>
      <c r="P221" s="3">
        <v>3.249999999999998E-2</v>
      </c>
      <c r="Q221" s="4">
        <f t="shared" si="73"/>
        <v>0.10755690072639218</v>
      </c>
      <c r="R221" s="4">
        <f t="shared" si="86"/>
        <v>0.11544821999999999</v>
      </c>
      <c r="S221" s="35">
        <v>122</v>
      </c>
      <c r="T221" s="4">
        <v>6.8000000000000005E-2</v>
      </c>
      <c r="U221" s="4">
        <f t="shared" si="85"/>
        <v>0.54455690072639218</v>
      </c>
      <c r="V221" s="4">
        <f t="shared" si="74"/>
        <v>0.91200512072639239</v>
      </c>
      <c r="W221" s="4">
        <v>0.1</v>
      </c>
      <c r="X221" s="4">
        <f t="shared" si="75"/>
        <v>0.35799487927360696</v>
      </c>
      <c r="Y221" s="4">
        <f t="shared" si="87"/>
        <v>0.5597828985041704</v>
      </c>
      <c r="Z221" s="6">
        <v>1306951656</v>
      </c>
      <c r="AA221" s="30">
        <f t="shared" si="79"/>
        <v>42.159730838709677</v>
      </c>
      <c r="AB221" s="21">
        <f t="shared" si="56"/>
        <v>467882000.30616069</v>
      </c>
      <c r="AC221" s="32">
        <v>249.554</v>
      </c>
      <c r="AD221" s="4">
        <f t="shared" si="83"/>
        <v>0.35115499858895932</v>
      </c>
      <c r="AE221" s="1">
        <f t="shared" si="88"/>
        <v>0.24814204504267215</v>
      </c>
      <c r="AF221" s="15">
        <f t="shared" si="84"/>
        <v>458.94260691851798</v>
      </c>
      <c r="AG221" s="1">
        <f t="shared" si="81"/>
        <v>14.804600223177999</v>
      </c>
      <c r="AH221" s="15">
        <f t="shared" si="66"/>
        <v>16020.624294995159</v>
      </c>
      <c r="AI221" s="4">
        <f t="shared" si="57"/>
        <v>16.020624294995159</v>
      </c>
    </row>
    <row r="222" spans="1:35">
      <c r="C222" s="26">
        <v>43208</v>
      </c>
      <c r="D222" s="2">
        <v>2018</v>
      </c>
      <c r="E222" s="2">
        <v>4</v>
      </c>
      <c r="F222" s="4">
        <v>2.7570000000000001</v>
      </c>
      <c r="I222" s="4">
        <v>3.5579999999999998</v>
      </c>
      <c r="J222" s="4">
        <f t="shared" si="68"/>
        <v>2.6680000000000001</v>
      </c>
      <c r="K222" s="4">
        <v>0.28310000000000002</v>
      </c>
      <c r="L222" s="4">
        <f t="shared" si="72"/>
        <v>0.2682222222222222</v>
      </c>
      <c r="M222" s="4">
        <v>0.18400000000000008</v>
      </c>
      <c r="N222" s="4">
        <v>0.41699999999999998</v>
      </c>
      <c r="O222" s="4">
        <v>2.0000000000000007E-2</v>
      </c>
      <c r="P222" s="3">
        <v>3.249999999999998E-2</v>
      </c>
      <c r="Q222" s="4">
        <f t="shared" si="73"/>
        <v>0.11199515738498782</v>
      </c>
      <c r="R222" s="4">
        <f>14.65*0.007902</f>
        <v>0.11576429999999999</v>
      </c>
      <c r="S222" s="35">
        <v>129</v>
      </c>
      <c r="T222" s="4">
        <v>7.1999999999999995E-2</v>
      </c>
      <c r="U222" s="4">
        <f t="shared" si="85"/>
        <v>0.54899515738498783</v>
      </c>
      <c r="V222" s="4">
        <f t="shared" si="74"/>
        <v>0.92075945738498788</v>
      </c>
      <c r="W222" s="4">
        <v>0.1</v>
      </c>
      <c r="X222" s="4">
        <f t="shared" si="75"/>
        <v>0.32146276483723391</v>
      </c>
      <c r="Y222" s="4">
        <f t="shared" si="87"/>
        <v>0.56853723516276577</v>
      </c>
      <c r="Z222" s="6">
        <v>1345629191</v>
      </c>
      <c r="AA222" s="30">
        <f>Z222/(1000000*30)</f>
        <v>44.85430636666667</v>
      </c>
      <c r="AB222" s="21">
        <f t="shared" si="56"/>
        <v>432569680.18455029</v>
      </c>
      <c r="AC222" s="32">
        <v>250.54599999999999</v>
      </c>
      <c r="AD222" s="4">
        <f t="shared" si="83"/>
        <v>0.31407240328501407</v>
      </c>
      <c r="AE222" s="1">
        <f t="shared" si="88"/>
        <v>0.24814204504267215</v>
      </c>
      <c r="AF222" s="15">
        <f t="shared" si="84"/>
        <v>422.62499394783919</v>
      </c>
      <c r="AG222" s="1">
        <f t="shared" si="81"/>
        <v>13.633064320898038</v>
      </c>
      <c r="AH222" s="15">
        <f t="shared" si="66"/>
        <v>16443.249288943</v>
      </c>
      <c r="AI222" s="4">
        <f t="shared" si="57"/>
        <v>16.443249288943001</v>
      </c>
    </row>
    <row r="223" spans="1:35">
      <c r="C223" s="26">
        <v>43238</v>
      </c>
      <c r="D223" s="2">
        <v>2018</v>
      </c>
      <c r="E223" s="2">
        <v>5</v>
      </c>
      <c r="F223" s="4">
        <v>2.9009999999999998</v>
      </c>
      <c r="I223" s="4">
        <v>3.621</v>
      </c>
      <c r="J223" s="4">
        <f t="shared" si="68"/>
        <v>2.8209999999999997</v>
      </c>
      <c r="K223" s="4">
        <v>0.28310000000000002</v>
      </c>
      <c r="L223" s="4">
        <f t="shared" si="72"/>
        <v>0.2682222222222222</v>
      </c>
      <c r="M223" s="4">
        <v>0.18400000000000008</v>
      </c>
      <c r="N223" s="4">
        <v>0.41699999999999998</v>
      </c>
      <c r="O223" s="4">
        <v>2.0000000000000007E-2</v>
      </c>
      <c r="P223" s="3">
        <v>3.249999999999998E-2</v>
      </c>
      <c r="Q223" s="4">
        <f t="shared" si="73"/>
        <v>0.11397820823244545</v>
      </c>
      <c r="R223" s="4">
        <f t="shared" ref="R223:R224" si="89">14.65*0.007902</f>
        <v>0.11576429999999999</v>
      </c>
      <c r="S223" s="35">
        <v>140</v>
      </c>
      <c r="T223" s="4">
        <v>7.8E-2</v>
      </c>
      <c r="U223" s="4">
        <f t="shared" si="85"/>
        <v>0.55097820823244548</v>
      </c>
      <c r="V223" s="4">
        <f t="shared" si="74"/>
        <v>0.92874250823244553</v>
      </c>
      <c r="W223" s="4">
        <v>0.1</v>
      </c>
      <c r="X223" s="4">
        <f t="shared" si="75"/>
        <v>0.22347971398977684</v>
      </c>
      <c r="Y223" s="4">
        <f t="shared" si="87"/>
        <v>0.57652028601022343</v>
      </c>
      <c r="Z223" s="6">
        <v>1335455368</v>
      </c>
      <c r="AA223" s="30">
        <f>Z223/(1000000*31)</f>
        <v>43.079205419354835</v>
      </c>
      <c r="AB223" s="21">
        <f t="shared" si="56"/>
        <v>298447183.6867522</v>
      </c>
      <c r="AC223" s="32">
        <v>251.58799999999999</v>
      </c>
      <c r="AD223" s="4">
        <f t="shared" si="83"/>
        <v>0.21743765707705262</v>
      </c>
      <c r="AE223" s="1">
        <f t="shared" si="88"/>
        <v>0.24814204504267215</v>
      </c>
      <c r="AF223" s="15">
        <f t="shared" si="84"/>
        <v>290.37828634889314</v>
      </c>
      <c r="AG223" s="1">
        <f t="shared" si="81"/>
        <v>9.3670414951255854</v>
      </c>
      <c r="AH223" s="15">
        <f t="shared" si="66"/>
        <v>16733.627575291892</v>
      </c>
      <c r="AI223" s="4">
        <f t="shared" si="57"/>
        <v>16.733627575291891</v>
      </c>
    </row>
    <row r="224" spans="1:35">
      <c r="A224" s="2">
        <v>2018</v>
      </c>
      <c r="B224" s="2">
        <f>D224</f>
        <v>2018</v>
      </c>
      <c r="C224" s="26">
        <v>43269</v>
      </c>
      <c r="D224" s="2">
        <v>2018</v>
      </c>
      <c r="E224" s="2">
        <v>6</v>
      </c>
      <c r="F224" s="4">
        <v>2.891</v>
      </c>
      <c r="I224" s="4">
        <v>3.601</v>
      </c>
      <c r="J224" s="4">
        <f t="shared" si="68"/>
        <v>2.8121111111111108</v>
      </c>
      <c r="K224" s="4">
        <v>0.28310000000000002</v>
      </c>
      <c r="L224" s="4">
        <f t="shared" si="72"/>
        <v>0.2682222222222222</v>
      </c>
      <c r="M224" s="4">
        <v>0.18400000000000008</v>
      </c>
      <c r="N224" s="4">
        <v>0.41699999999999998</v>
      </c>
      <c r="O224" s="4">
        <v>2.0000000000000007E-2</v>
      </c>
      <c r="P224" s="3">
        <v>3.249999999999998E-2</v>
      </c>
      <c r="Q224" s="4">
        <f t="shared" si="73"/>
        <v>0.1133486682808716</v>
      </c>
      <c r="R224" s="4">
        <f t="shared" si="89"/>
        <v>0.11576429999999999</v>
      </c>
      <c r="S224" s="35">
        <v>154</v>
      </c>
      <c r="T224" s="4">
        <v>8.5999999999999993E-2</v>
      </c>
      <c r="U224" s="4">
        <f t="shared" si="85"/>
        <v>0.55034866828087159</v>
      </c>
      <c r="V224" s="4">
        <f t="shared" si="74"/>
        <v>0.93611296828087165</v>
      </c>
      <c r="W224" s="4">
        <v>0.1</v>
      </c>
      <c r="X224" s="4">
        <f t="shared" si="75"/>
        <v>0.20499814283023987</v>
      </c>
      <c r="Y224" s="4">
        <f t="shared" si="87"/>
        <v>0.58389074605864932</v>
      </c>
      <c r="Z224" s="11">
        <v>1294694748</v>
      </c>
      <c r="AA224" s="30">
        <f t="shared" ref="AA224:AA229" si="90">Z224/(1000000*30)</f>
        <v>43.156491600000003</v>
      </c>
      <c r="AB224" s="21">
        <f t="shared" si="56"/>
        <v>265410018.87206542</v>
      </c>
      <c r="AC224" s="32">
        <v>251.989</v>
      </c>
      <c r="AD224" s="4">
        <f t="shared" si="83"/>
        <v>0.19913835679669786</v>
      </c>
      <c r="AE224" s="1">
        <f t="shared" si="88"/>
        <v>0.24814204504267215</v>
      </c>
      <c r="AF224" s="15">
        <f t="shared" si="84"/>
        <v>257.82338467003484</v>
      </c>
      <c r="AG224" s="1">
        <f t="shared" si="81"/>
        <v>8.3168833764527363</v>
      </c>
      <c r="AH224" s="15">
        <f t="shared" si="66"/>
        <v>16991.450959961927</v>
      </c>
      <c r="AI224" s="4">
        <f t="shared" si="57"/>
        <v>16.991450959961927</v>
      </c>
    </row>
    <row r="225" spans="1:35">
      <c r="C225" s="26">
        <v>43299</v>
      </c>
      <c r="D225" s="2">
        <v>2018</v>
      </c>
      <c r="E225" s="2">
        <v>7</v>
      </c>
      <c r="F225" s="4">
        <v>2.8490000000000002</v>
      </c>
      <c r="I225" s="4">
        <v>3.53</v>
      </c>
      <c r="J225" s="4">
        <f t="shared" si="68"/>
        <v>2.7733333333333339</v>
      </c>
      <c r="K225" s="4">
        <v>0.28310000000000002</v>
      </c>
      <c r="L225" s="4">
        <f t="shared" si="72"/>
        <v>0.2682222222222222</v>
      </c>
      <c r="M225" s="4">
        <v>0.18400000000000008</v>
      </c>
      <c r="N225" s="4">
        <v>0.41699999999999998</v>
      </c>
      <c r="O225" s="4">
        <v>2.0000000000000007E-2</v>
      </c>
      <c r="P225" s="3">
        <v>3.249999999999998E-2</v>
      </c>
      <c r="Q225" s="4">
        <f t="shared" si="73"/>
        <v>0.11111380145278443</v>
      </c>
      <c r="R225" s="4">
        <f>15.05*0.007902</f>
        <v>0.11892509999999999</v>
      </c>
      <c r="S225" s="35">
        <v>169</v>
      </c>
      <c r="T225" s="4">
        <v>0.113</v>
      </c>
      <c r="U225" s="4">
        <f t="shared" si="85"/>
        <v>0.54811380145278443</v>
      </c>
      <c r="V225" s="4">
        <f t="shared" si="74"/>
        <v>0.96403890145278459</v>
      </c>
      <c r="W225" s="4">
        <v>0.1</v>
      </c>
      <c r="X225" s="4">
        <f t="shared" si="75"/>
        <v>0.14484998743610378</v>
      </c>
      <c r="Y225" s="4">
        <f t="shared" si="87"/>
        <v>0.61181667923056215</v>
      </c>
      <c r="Z225" s="6">
        <v>1317182454</v>
      </c>
      <c r="AA225" s="30">
        <f>Z225/(1000000*31)</f>
        <v>42.489756580645164</v>
      </c>
      <c r="AB225" s="21">
        <f>X225*Z225</f>
        <v>190793861.91295633</v>
      </c>
      <c r="AC225" s="32">
        <v>252.006</v>
      </c>
      <c r="AD225" s="4">
        <f t="shared" si="83"/>
        <v>0.14070001914452077</v>
      </c>
      <c r="AE225" s="1">
        <f t="shared" si="88"/>
        <v>0.24814204504267215</v>
      </c>
      <c r="AF225" s="15">
        <f t="shared" si="84"/>
        <v>185.32759649462682</v>
      </c>
      <c r="AG225" s="1">
        <f t="shared" si="81"/>
        <v>5.9783095643428004</v>
      </c>
      <c r="AH225" s="15">
        <f t="shared" si="66"/>
        <v>17176.778556456553</v>
      </c>
      <c r="AI225" s="4">
        <f t="shared" si="57"/>
        <v>17.176778556456554</v>
      </c>
    </row>
    <row r="226" spans="1:35">
      <c r="C226" s="26">
        <v>43330</v>
      </c>
      <c r="D226" s="2">
        <v>2018</v>
      </c>
      <c r="E226" s="2">
        <v>8</v>
      </c>
      <c r="F226" s="4">
        <v>2.8359999999999999</v>
      </c>
      <c r="I226" s="4">
        <v>3.4809999999999999</v>
      </c>
      <c r="J226" s="4">
        <f t="shared" si="68"/>
        <v>2.7643333333333331</v>
      </c>
      <c r="K226" s="4">
        <v>0.28620000000000001</v>
      </c>
      <c r="L226" s="4">
        <f t="shared" si="72"/>
        <v>0.27166666666666667</v>
      </c>
      <c r="M226" s="4">
        <v>0.18400000000000008</v>
      </c>
      <c r="N226" s="4">
        <v>0.41699999999999998</v>
      </c>
      <c r="O226" s="4">
        <v>2.0000000000000007E-2</v>
      </c>
      <c r="P226" s="3">
        <v>3.249999999999998E-2</v>
      </c>
      <c r="Q226" s="4">
        <f t="shared" si="73"/>
        <v>0.1095714285714285</v>
      </c>
      <c r="R226" s="4">
        <f t="shared" ref="R226:R228" si="91">15.05*0.007902</f>
        <v>0.11892509999999999</v>
      </c>
      <c r="S226" s="35">
        <v>179</v>
      </c>
      <c r="T226" s="4">
        <v>0.12</v>
      </c>
      <c r="U226" s="4">
        <f t="shared" si="85"/>
        <v>0.54657142857142849</v>
      </c>
      <c r="V226" s="4">
        <f t="shared" si="74"/>
        <v>0.96949652857142865</v>
      </c>
      <c r="W226" s="4">
        <v>0.1</v>
      </c>
      <c r="X226" s="4">
        <f t="shared" si="75"/>
        <v>0.1028368047619046</v>
      </c>
      <c r="Y226" s="4">
        <f t="shared" si="87"/>
        <v>0.61382986190476219</v>
      </c>
      <c r="Z226" s="6">
        <v>1360722426</v>
      </c>
      <c r="AA226" s="30">
        <f>Z226/(1000000*31)</f>
        <v>43.894271806451613</v>
      </c>
      <c r="AB226" s="21">
        <f>X226*Z226</f>
        <v>139932346.45770717</v>
      </c>
      <c r="AC226" s="2">
        <v>252.14599999999999</v>
      </c>
      <c r="AD226" s="4">
        <f t="shared" si="83"/>
        <v>9.983505623903445E-2</v>
      </c>
      <c r="AE226" s="1">
        <f t="shared" si="88"/>
        <v>0.24814204504267215</v>
      </c>
      <c r="AF226" s="15">
        <f t="shared" si="84"/>
        <v>135.84779992542539</v>
      </c>
      <c r="AG226" s="1">
        <f t="shared" si="81"/>
        <v>4.382187094368561</v>
      </c>
      <c r="AH226" s="15">
        <f t="shared" si="66"/>
        <v>17312.626356381978</v>
      </c>
      <c r="AI226" s="4">
        <f t="shared" si="57"/>
        <v>17.312626356381976</v>
      </c>
    </row>
    <row r="227" spans="1:35">
      <c r="C227" s="26">
        <v>43361</v>
      </c>
      <c r="D227" s="2">
        <v>2018</v>
      </c>
      <c r="E227" s="2">
        <v>9</v>
      </c>
      <c r="F227" s="4">
        <v>2.8359999999999999</v>
      </c>
      <c r="I227" s="4">
        <v>3.5150000000000001</v>
      </c>
      <c r="J227" s="4">
        <f t="shared" si="68"/>
        <v>2.760555555555555</v>
      </c>
      <c r="K227" s="4">
        <v>0.28620000000000001</v>
      </c>
      <c r="L227" s="4">
        <f t="shared" si="72"/>
        <v>0.27166666666666667</v>
      </c>
      <c r="M227" s="4">
        <v>0.18400000000000008</v>
      </c>
      <c r="N227" s="4">
        <v>0.41699999999999998</v>
      </c>
      <c r="O227" s="4">
        <v>2.0000000000000007E-2</v>
      </c>
      <c r="P227" s="3">
        <v>3.249999999999998E-2</v>
      </c>
      <c r="Q227" s="4">
        <f t="shared" si="73"/>
        <v>0.11064164648910406</v>
      </c>
      <c r="R227" s="4">
        <f t="shared" si="91"/>
        <v>0.11892509999999999</v>
      </c>
      <c r="S227" s="4">
        <v>181</v>
      </c>
      <c r="T227" s="4">
        <v>0.121</v>
      </c>
      <c r="U227" s="4">
        <f t="shared" si="85"/>
        <v>0.54764164648910407</v>
      </c>
      <c r="V227" s="4">
        <f t="shared" si="74"/>
        <v>0.97156674648910413</v>
      </c>
      <c r="W227" s="4">
        <v>0.1</v>
      </c>
      <c r="X227" s="4">
        <f t="shared" si="75"/>
        <v>0.1385443646220077</v>
      </c>
      <c r="Y227" s="4">
        <f t="shared" ref="Y227:Y234" si="92">(I227-J227-X227)</f>
        <v>0.61590007982243744</v>
      </c>
      <c r="Z227" s="6">
        <v>1276672486</v>
      </c>
      <c r="AA227" s="30">
        <f t="shared" si="90"/>
        <v>42.555749533333334</v>
      </c>
      <c r="AB227" s="21">
        <f t="shared" si="56"/>
        <v>176875778.40326902</v>
      </c>
      <c r="AC227" s="2">
        <v>252.43899999999999</v>
      </c>
      <c r="AD227" s="4">
        <f t="shared" si="83"/>
        <v>0.13434422113208649</v>
      </c>
      <c r="AE227" s="1">
        <f t="shared" si="88"/>
        <v>0.24814204504267215</v>
      </c>
      <c r="AF227" s="15">
        <f t="shared" si="84"/>
        <v>171.5135707724346</v>
      </c>
      <c r="AG227" s="1">
        <f t="shared" si="81"/>
        <v>5.5326958313688586</v>
      </c>
      <c r="AH227" s="15">
        <f t="shared" si="66"/>
        <v>17484.139927154411</v>
      </c>
      <c r="AI227" s="4">
        <f t="shared" si="57"/>
        <v>17.484139927154409</v>
      </c>
    </row>
    <row r="228" spans="1:35">
      <c r="C228" s="26">
        <v>43391</v>
      </c>
      <c r="D228" s="2">
        <v>2018</v>
      </c>
      <c r="E228" s="2">
        <v>10</v>
      </c>
      <c r="F228" s="4">
        <v>2.86</v>
      </c>
      <c r="I228" s="4">
        <v>3.6859999999999999</v>
      </c>
      <c r="J228" s="4">
        <f t="shared" si="68"/>
        <v>2.7682222222222217</v>
      </c>
      <c r="K228" s="4">
        <v>0.28620000000000001</v>
      </c>
      <c r="L228" s="4">
        <f t="shared" si="72"/>
        <v>0.27166666666666667</v>
      </c>
      <c r="M228" s="4">
        <v>0.18400000000000008</v>
      </c>
      <c r="N228" s="4">
        <v>0.41699999999999998</v>
      </c>
      <c r="O228" s="4">
        <v>2.0000000000000007E-2</v>
      </c>
      <c r="P228" s="3">
        <v>3.249999999999998E-2</v>
      </c>
      <c r="Q228" s="4">
        <f t="shared" si="73"/>
        <v>0.11602421307506046</v>
      </c>
      <c r="R228" s="4">
        <f t="shared" si="91"/>
        <v>0.11892509999999999</v>
      </c>
      <c r="S228" s="4">
        <v>180</v>
      </c>
      <c r="T228" s="4">
        <v>0.121</v>
      </c>
      <c r="U228" s="4">
        <f t="shared" si="85"/>
        <v>0.55302421307506044</v>
      </c>
      <c r="V228" s="33">
        <f t="shared" si="74"/>
        <v>0.97694931307506061</v>
      </c>
      <c r="W228" s="4">
        <v>0.1</v>
      </c>
      <c r="X228" s="4">
        <f t="shared" si="75"/>
        <v>0.29649513136938443</v>
      </c>
      <c r="Y228" s="4">
        <f t="shared" si="92"/>
        <v>0.62128264640839381</v>
      </c>
      <c r="Z228" s="40">
        <v>1351752385</v>
      </c>
      <c r="AA228" s="30">
        <f>Z228/(1000000*31)</f>
        <v>43.604915645161292</v>
      </c>
      <c r="AB228" s="21">
        <f t="shared" si="56"/>
        <v>400788000.96945375</v>
      </c>
      <c r="AC228" s="2">
        <v>252.88499999999999</v>
      </c>
      <c r="AD228" s="4">
        <f t="shared" si="83"/>
        <v>0.28699945519657605</v>
      </c>
      <c r="AE228" s="1">
        <f t="shared" si="88"/>
        <v>0.24814204504267215</v>
      </c>
      <c r="AF228" s="15">
        <f t="shared" si="84"/>
        <v>387.95219805567234</v>
      </c>
      <c r="AG228" s="1">
        <f t="shared" si="81"/>
        <v>12.514587034053946</v>
      </c>
      <c r="AH228" s="15">
        <f t="shared" si="66"/>
        <v>17872.092125210082</v>
      </c>
      <c r="AI228" s="4">
        <f t="shared" si="57"/>
        <v>17.872092125210081</v>
      </c>
    </row>
    <row r="229" spans="1:35">
      <c r="C229" s="26">
        <v>43422</v>
      </c>
      <c r="D229" s="2">
        <v>2018</v>
      </c>
      <c r="E229" s="2">
        <v>11</v>
      </c>
      <c r="F229" s="4">
        <v>2.6469999999999998</v>
      </c>
      <c r="I229" s="4">
        <v>3.5579999999999998</v>
      </c>
      <c r="J229" s="4">
        <f t="shared" si="68"/>
        <v>2.5457777777777775</v>
      </c>
      <c r="K229" s="4">
        <v>0.28620000000000001</v>
      </c>
      <c r="L229" s="4">
        <f t="shared" si="72"/>
        <v>0.27166666666666667</v>
      </c>
      <c r="M229" s="4">
        <v>0.18400000000000008</v>
      </c>
      <c r="N229" s="4">
        <v>0.41699999999999998</v>
      </c>
      <c r="O229" s="4">
        <v>2.0000000000000007E-2</v>
      </c>
      <c r="P229" s="3">
        <v>3.249999999999998E-2</v>
      </c>
      <c r="Q229" s="4">
        <f t="shared" si="73"/>
        <v>0.11199515738498782</v>
      </c>
      <c r="R229" s="4">
        <f>15.33*0.007902</f>
        <v>0.12113765999999999</v>
      </c>
      <c r="S229" s="4">
        <v>186</v>
      </c>
      <c r="T229" s="4">
        <v>0.125</v>
      </c>
      <c r="U229" s="4">
        <f t="shared" si="85"/>
        <v>0.54899515738498783</v>
      </c>
      <c r="V229" s="33">
        <f t="shared" si="74"/>
        <v>0.97913281738498792</v>
      </c>
      <c r="W229" s="4">
        <v>0.1</v>
      </c>
      <c r="X229" s="4">
        <f t="shared" si="75"/>
        <v>0.3887560715039009</v>
      </c>
      <c r="Y229" s="4">
        <f t="shared" si="92"/>
        <v>0.62346615071832145</v>
      </c>
      <c r="Z229" s="40">
        <v>1236042647</v>
      </c>
      <c r="AA229" s="30">
        <f t="shared" si="90"/>
        <v>41.201421566666667</v>
      </c>
      <c r="AB229" s="21">
        <f t="shared" ref="AB229:AB234" si="93">X229*Z229</f>
        <v>480519083.65900296</v>
      </c>
      <c r="AC229" s="2">
        <v>252.03800000000001</v>
      </c>
      <c r="AD229" s="4">
        <f t="shared" si="83"/>
        <v>0.37757022242341981</v>
      </c>
      <c r="AE229" s="1">
        <f t="shared" si="88"/>
        <v>0.24814204504267215</v>
      </c>
      <c r="AF229" s="15">
        <f t="shared" si="84"/>
        <v>466.69289715262266</v>
      </c>
      <c r="AG229" s="1">
        <f t="shared" si="81"/>
        <v>15.054609585568473</v>
      </c>
      <c r="AH229" s="15">
        <f t="shared" si="66"/>
        <v>18338.785022362703</v>
      </c>
      <c r="AI229" s="4">
        <f t="shared" ref="AI229:AI234" si="94">AH229/1000</f>
        <v>18.338785022362703</v>
      </c>
    </row>
    <row r="230" spans="1:35">
      <c r="B230" s="24" t="s">
        <v>23</v>
      </c>
      <c r="C230" s="27">
        <v>43452</v>
      </c>
      <c r="D230" s="2">
        <v>2018</v>
      </c>
      <c r="E230" s="2">
        <v>12</v>
      </c>
      <c r="F230" s="4">
        <v>2.3660000000000001</v>
      </c>
      <c r="I230" s="4">
        <v>3.2919999999999998</v>
      </c>
      <c r="J230" s="4">
        <f t="shared" si="68"/>
        <v>2.2631111111111109</v>
      </c>
      <c r="K230" s="4">
        <v>0.28620000000000001</v>
      </c>
      <c r="L230" s="4">
        <f t="shared" si="72"/>
        <v>0.27166666666666667</v>
      </c>
      <c r="M230" s="4">
        <v>0.18400000000000008</v>
      </c>
      <c r="N230" s="4">
        <v>0.41699999999999998</v>
      </c>
      <c r="O230" s="4">
        <v>2.0000000000000007E-2</v>
      </c>
      <c r="P230" s="3">
        <v>3.249999999999998E-2</v>
      </c>
      <c r="Q230" s="4">
        <f t="shared" si="73"/>
        <v>0.10362227602905562</v>
      </c>
      <c r="R230" s="4">
        <f>15.73*0.007902</f>
        <v>0.12429845999999999</v>
      </c>
      <c r="S230" s="4">
        <v>195</v>
      </c>
      <c r="T230" s="4">
        <v>0.13100000000000001</v>
      </c>
      <c r="U230" s="4">
        <f t="shared" si="85"/>
        <v>0.54062227602905566</v>
      </c>
      <c r="V230" s="33">
        <f t="shared" si="74"/>
        <v>0.97992073602905572</v>
      </c>
      <c r="W230" s="4">
        <v>0.1</v>
      </c>
      <c r="X230" s="4">
        <f t="shared" si="75"/>
        <v>0.40463481952650038</v>
      </c>
      <c r="Y230" s="4">
        <f t="shared" si="92"/>
        <v>0.62425406936238859</v>
      </c>
      <c r="Z230" s="41">
        <v>1273868662</v>
      </c>
      <c r="AA230" s="30">
        <f>Z230/(1000000*31)</f>
        <v>41.09253748387097</v>
      </c>
      <c r="AB230" s="21">
        <f t="shared" si="93"/>
        <v>515451616.14883453</v>
      </c>
      <c r="AC230" s="2">
        <v>251.233</v>
      </c>
      <c r="AD230" s="4">
        <f t="shared" si="83"/>
        <v>0.3942513082780284</v>
      </c>
      <c r="AE230" s="1">
        <f t="shared" si="88"/>
        <v>0.24814204504267215</v>
      </c>
      <c r="AF230" s="15">
        <f t="shared" si="84"/>
        <v>502.2243865678816</v>
      </c>
      <c r="AG230" s="1">
        <f t="shared" si="81"/>
        <v>16.200786663480052</v>
      </c>
      <c r="AH230" s="15">
        <f t="shared" si="66"/>
        <v>18841.009408930586</v>
      </c>
      <c r="AI230" s="4">
        <f t="shared" si="94"/>
        <v>18.841009408930585</v>
      </c>
    </row>
    <row r="231" spans="1:35">
      <c r="A231" s="31" t="s">
        <v>32</v>
      </c>
      <c r="B231" s="24" t="s">
        <v>23</v>
      </c>
      <c r="C231" s="27">
        <v>43483</v>
      </c>
      <c r="D231" s="2">
        <v>2019</v>
      </c>
      <c r="E231" s="2">
        <v>1</v>
      </c>
      <c r="F231" s="4">
        <v>2.2480000000000002</v>
      </c>
      <c r="I231" s="4">
        <v>3.1560000000000001</v>
      </c>
      <c r="J231" s="4">
        <f t="shared" si="68"/>
        <v>2.1471111111111112</v>
      </c>
      <c r="K231" s="4">
        <f>0.2868</f>
        <v>0.2868</v>
      </c>
      <c r="L231" s="4">
        <f t="shared" si="72"/>
        <v>0.27233333333333332</v>
      </c>
      <c r="M231" s="4">
        <v>0.18400000000000008</v>
      </c>
      <c r="N231" s="4">
        <v>0.41699999999999998</v>
      </c>
      <c r="O231" s="4">
        <v>2.0000000000000007E-2</v>
      </c>
      <c r="P231" s="3">
        <v>3.249999999999998E-2</v>
      </c>
      <c r="Q231" s="4">
        <f t="shared" si="73"/>
        <v>9.9341404358353452E-2</v>
      </c>
      <c r="R231" s="4">
        <f>15.62*0.007902</f>
        <v>0.12342923999999998</v>
      </c>
      <c r="S231" s="4">
        <v>188</v>
      </c>
      <c r="T231" s="4">
        <v>0.14000000000000001</v>
      </c>
      <c r="U231" s="4">
        <f t="shared" si="85"/>
        <v>0.53634140435835342</v>
      </c>
      <c r="V231" s="33">
        <f t="shared" si="74"/>
        <v>0.9837706443583536</v>
      </c>
      <c r="W231" s="4">
        <v>0.1</v>
      </c>
      <c r="X231" s="4">
        <f t="shared" si="75"/>
        <v>0.38145157786386874</v>
      </c>
      <c r="Y231" s="4">
        <f t="shared" si="92"/>
        <v>0.62743731102502021</v>
      </c>
      <c r="Z231" s="42">
        <v>1231039407</v>
      </c>
      <c r="AA231" s="30">
        <f t="shared" ref="AA231:AA234" si="95">Z231/(1000000*31)</f>
        <v>39.710948612903223</v>
      </c>
      <c r="AB231" s="21">
        <f t="shared" si="93"/>
        <v>469581924.21275133</v>
      </c>
      <c r="AC231" s="32">
        <v>251.71199999999999</v>
      </c>
      <c r="AD231" s="4">
        <f t="shared" si="83"/>
        <v>0.3709557189922808</v>
      </c>
      <c r="AE231" s="1">
        <f>AVERAGE(AD231:AD242)</f>
        <v>0.3371520945669948</v>
      </c>
      <c r="AF231" s="15">
        <f t="shared" si="84"/>
        <v>456.661108331516</v>
      </c>
      <c r="AG231" s="1">
        <f t="shared" si="81"/>
        <v>14.731003494565032</v>
      </c>
      <c r="AH231" s="15">
        <f t="shared" si="66"/>
        <v>19297.6705172621</v>
      </c>
      <c r="AI231" s="4">
        <f t="shared" si="94"/>
        <v>19.297670517262102</v>
      </c>
    </row>
    <row r="232" spans="1:35">
      <c r="C232" s="26">
        <v>43514</v>
      </c>
      <c r="D232" s="2">
        <v>2019</v>
      </c>
      <c r="E232" s="2">
        <v>2</v>
      </c>
      <c r="F232" s="4">
        <v>2.3090000000000002</v>
      </c>
      <c r="I232" s="4">
        <v>3.1579999999999999</v>
      </c>
      <c r="J232" s="4">
        <f t="shared" si="68"/>
        <v>2.2146666666666666</v>
      </c>
      <c r="K232" s="4">
        <f t="shared" ref="K232:K234" si="96">0.2868</f>
        <v>0.2868</v>
      </c>
      <c r="L232" s="4">
        <f t="shared" si="72"/>
        <v>0.27233333333333332</v>
      </c>
      <c r="M232" s="4">
        <v>0.18400000000000008</v>
      </c>
      <c r="N232" s="4">
        <v>0.41699999999999998</v>
      </c>
      <c r="O232" s="4">
        <v>2.0000000000000007E-2</v>
      </c>
      <c r="P232" s="3">
        <v>3.249999999999998E-2</v>
      </c>
      <c r="Q232" s="4">
        <f t="shared" si="73"/>
        <v>9.940435835351083E-2</v>
      </c>
      <c r="R232" s="4">
        <f>15.73*0.007902</f>
        <v>0.12429845999999999</v>
      </c>
      <c r="S232" s="4">
        <v>193</v>
      </c>
      <c r="T232" s="4">
        <v>0.14000000000000001</v>
      </c>
      <c r="U232" s="4">
        <f t="shared" si="85"/>
        <v>0.53640435835351086</v>
      </c>
      <c r="V232" s="33">
        <f t="shared" si="74"/>
        <v>0.98470281835351092</v>
      </c>
      <c r="W232" s="4">
        <v>0.1</v>
      </c>
      <c r="X232" s="4">
        <f t="shared" si="75"/>
        <v>0.3149638483131556</v>
      </c>
      <c r="Y232" s="4">
        <f t="shared" si="92"/>
        <v>0.62836948502017775</v>
      </c>
      <c r="Z232" s="11">
        <f t="shared" ref="Z232:Z234" si="97">Z229*(Z220/Z217)</f>
        <v>1174785734.7279189</v>
      </c>
      <c r="AA232" s="30">
        <f>Z232/(1000000*28)</f>
        <v>41.956633383139959</v>
      </c>
      <c r="AB232" s="21">
        <f t="shared" si="93"/>
        <v>370015035.95330328</v>
      </c>
      <c r="AC232" s="32">
        <v>252.77600000000001</v>
      </c>
      <c r="AD232" s="4">
        <f t="shared" si="83"/>
        <v>0.30500815177542212</v>
      </c>
      <c r="AE232" s="1">
        <f t="shared" ref="AE232:AE234" si="98">AE231</f>
        <v>0.3371520945669948</v>
      </c>
      <c r="AF232" s="15">
        <f t="shared" si="84"/>
        <v>358.31922568149389</v>
      </c>
      <c r="AG232" s="1">
        <f t="shared" si="81"/>
        <v>11.558684699403029</v>
      </c>
      <c r="AH232" s="15">
        <f t="shared" si="66"/>
        <v>19655.989742943595</v>
      </c>
      <c r="AI232" s="4">
        <f t="shared" si="94"/>
        <v>19.655989742943596</v>
      </c>
    </row>
    <row r="233" spans="1:35">
      <c r="C233" s="26">
        <v>43542</v>
      </c>
      <c r="D233" s="2">
        <v>2019</v>
      </c>
      <c r="E233" s="2">
        <v>3</v>
      </c>
      <c r="F233" s="4">
        <v>2.516</v>
      </c>
      <c r="I233" s="4">
        <v>3.2679999999999998</v>
      </c>
      <c r="J233" s="4">
        <f t="shared" si="68"/>
        <v>2.4324444444444446</v>
      </c>
      <c r="K233" s="4">
        <f t="shared" si="96"/>
        <v>0.2868</v>
      </c>
      <c r="L233" s="4">
        <f t="shared" si="72"/>
        <v>0.27233333333333332</v>
      </c>
      <c r="M233" s="4">
        <v>0.18400000000000008</v>
      </c>
      <c r="N233" s="4">
        <v>0.41699999999999998</v>
      </c>
      <c r="O233" s="4">
        <v>2.0000000000000007E-2</v>
      </c>
      <c r="P233" s="3">
        <v>3.249999999999998E-2</v>
      </c>
      <c r="Q233" s="4">
        <f t="shared" si="73"/>
        <v>0.102866828087167</v>
      </c>
      <c r="R233" s="4">
        <f t="shared" ref="R233:R234" si="99">15.73*0.007902</f>
        <v>0.12429845999999999</v>
      </c>
      <c r="S233" s="4">
        <v>192</v>
      </c>
      <c r="T233" s="4">
        <v>0.14000000000000001</v>
      </c>
      <c r="U233" s="4">
        <f t="shared" si="85"/>
        <v>0.53986682808716702</v>
      </c>
      <c r="V233" s="33">
        <f t="shared" si="74"/>
        <v>0.98816528808716708</v>
      </c>
      <c r="W233" s="4">
        <v>0.1</v>
      </c>
      <c r="X233" s="4">
        <f t="shared" si="75"/>
        <v>0.2037236008017218</v>
      </c>
      <c r="Y233" s="4">
        <f t="shared" si="92"/>
        <v>0.63183195475383336</v>
      </c>
      <c r="Z233" s="11">
        <f t="shared" si="97"/>
        <v>1281276134.4908087</v>
      </c>
      <c r="AA233" s="30">
        <f t="shared" si="95"/>
        <v>41.331488209380929</v>
      </c>
      <c r="AB233" s="21">
        <f t="shared" si="93"/>
        <v>261026187.73977873</v>
      </c>
      <c r="AC233" s="32">
        <v>254.202</v>
      </c>
      <c r="AD233" s="4">
        <f t="shared" si="83"/>
        <v>0.1961773917823238</v>
      </c>
      <c r="AE233" s="1">
        <f t="shared" si="98"/>
        <v>0.3371520945669948</v>
      </c>
      <c r="AF233" s="15">
        <f t="shared" si="84"/>
        <v>251.35741021734475</v>
      </c>
      <c r="AG233" s="1">
        <f t="shared" si="81"/>
        <v>8.1083035553982175</v>
      </c>
      <c r="AH233" s="15">
        <f t="shared" si="66"/>
        <v>19907.347153160939</v>
      </c>
      <c r="AI233" s="4">
        <f t="shared" si="94"/>
        <v>19.907347153160938</v>
      </c>
    </row>
    <row r="234" spans="1:35">
      <c r="C234" s="26">
        <v>43556</v>
      </c>
      <c r="D234" s="2">
        <v>2019</v>
      </c>
      <c r="E234" s="2">
        <v>4</v>
      </c>
      <c r="F234" s="4">
        <v>2.798</v>
      </c>
      <c r="I234" s="4">
        <v>3.82</v>
      </c>
      <c r="J234" s="4">
        <f t="shared" si="68"/>
        <v>2.6844444444444444</v>
      </c>
      <c r="K234" s="4">
        <f t="shared" si="96"/>
        <v>0.2868</v>
      </c>
      <c r="L234" s="4">
        <f t="shared" si="72"/>
        <v>0.27233333333333332</v>
      </c>
      <c r="M234" s="4">
        <v>0.18400000000000008</v>
      </c>
      <c r="N234" s="4">
        <v>0.41699999999999998</v>
      </c>
      <c r="O234" s="4">
        <v>2.0000000000000007E-2</v>
      </c>
      <c r="P234" s="3">
        <v>3.249999999999998E-2</v>
      </c>
      <c r="Q234" s="4">
        <f t="shared" si="73"/>
        <v>0.12024213075060525</v>
      </c>
      <c r="R234" s="4">
        <f t="shared" si="99"/>
        <v>0.12429845999999999</v>
      </c>
      <c r="S234" s="4">
        <v>175</v>
      </c>
      <c r="T234" s="4">
        <v>0.13</v>
      </c>
      <c r="U234" s="4">
        <f t="shared" si="85"/>
        <v>0.55724213075060525</v>
      </c>
      <c r="V234" s="4">
        <f t="shared" si="74"/>
        <v>0.99554059075060541</v>
      </c>
      <c r="W234" s="4">
        <v>0.1</v>
      </c>
      <c r="X234" s="4">
        <f t="shared" si="75"/>
        <v>0.49634829813828363</v>
      </c>
      <c r="Y234" s="4">
        <f t="shared" si="92"/>
        <v>0.6392072574172718</v>
      </c>
      <c r="Z234" s="11">
        <f t="shared" si="97"/>
        <v>1338680079.3950601</v>
      </c>
      <c r="AA234" s="30">
        <f t="shared" si="95"/>
        <v>43.183228367582579</v>
      </c>
      <c r="AB234" s="21">
        <f t="shared" si="93"/>
        <v>664451579.15936053</v>
      </c>
      <c r="AC234" s="2">
        <v>255</v>
      </c>
      <c r="AD234" s="4">
        <f t="shared" si="83"/>
        <v>0.47646711571795253</v>
      </c>
      <c r="AE234" s="1">
        <f t="shared" si="98"/>
        <v>0.3371520945669948</v>
      </c>
      <c r="AF234" s="15">
        <f t="shared" si="84"/>
        <v>637.83703629844399</v>
      </c>
      <c r="AG234" s="4">
        <f>AF234/30</f>
        <v>21.261234543281468</v>
      </c>
      <c r="AH234" s="15">
        <f t="shared" si="66"/>
        <v>20545.184189459382</v>
      </c>
      <c r="AI234" s="4">
        <f t="shared" si="94"/>
        <v>20.545184189459381</v>
      </c>
    </row>
    <row r="235" spans="1:35">
      <c r="Z235" s="40"/>
      <c r="AE235" s="1"/>
    </row>
    <row r="236" spans="1:35">
      <c r="B236" s="2">
        <f>D236</f>
        <v>0</v>
      </c>
      <c r="Z236" s="40"/>
      <c r="AE236" s="1"/>
    </row>
    <row r="237" spans="1:35">
      <c r="Z237" s="41"/>
      <c r="AE237" s="1"/>
    </row>
    <row r="238" spans="1:35">
      <c r="T238" s="4" t="s">
        <v>36</v>
      </c>
      <c r="AE238" s="1"/>
    </row>
    <row r="239" spans="1:35">
      <c r="AE239" s="1"/>
    </row>
    <row r="240" spans="1:35">
      <c r="AE240" s="1"/>
    </row>
    <row r="241" spans="2:31">
      <c r="AE241" s="1"/>
    </row>
    <row r="242" spans="2:31">
      <c r="B242" s="24" t="s">
        <v>23</v>
      </c>
      <c r="C242" s="27"/>
      <c r="AE242" s="1"/>
    </row>
    <row r="243" spans="2:31">
      <c r="B243" s="24" t="s">
        <v>23</v>
      </c>
      <c r="C243" s="27"/>
      <c r="AE243" s="1"/>
    </row>
    <row r="244" spans="2:31">
      <c r="AE244" s="1"/>
    </row>
    <row r="245" spans="2:31">
      <c r="AE245" s="1"/>
    </row>
    <row r="246" spans="2:31">
      <c r="AE246" s="1"/>
    </row>
    <row r="247" spans="2:31">
      <c r="AE247" s="1"/>
    </row>
    <row r="248" spans="2:31">
      <c r="B248" s="2">
        <f>D248</f>
        <v>0</v>
      </c>
      <c r="AE248" s="1"/>
    </row>
    <row r="249" spans="2:31">
      <c r="AE249" s="1"/>
    </row>
    <row r="250" spans="2:31">
      <c r="AE250" s="1"/>
    </row>
    <row r="251" spans="2:31">
      <c r="AE251" s="1"/>
    </row>
    <row r="252" spans="2:31">
      <c r="AE252" s="1"/>
    </row>
    <row r="253" spans="2:31">
      <c r="AE253" s="1"/>
    </row>
    <row r="254" spans="2:31">
      <c r="B254" s="24" t="s">
        <v>23</v>
      </c>
      <c r="C254" s="27"/>
      <c r="AE254" s="1"/>
    </row>
    <row r="255" spans="2:31">
      <c r="AE255" s="1"/>
    </row>
    <row r="256" spans="2:31">
      <c r="AE256" s="1"/>
    </row>
    <row r="257" spans="31:31">
      <c r="AE257" s="1"/>
    </row>
    <row r="258" spans="31:31">
      <c r="AE258" s="1"/>
    </row>
    <row r="259" spans="31:31">
      <c r="AE259" s="1"/>
    </row>
    <row r="260" spans="31:31">
      <c r="AE260" s="1"/>
    </row>
    <row r="261" spans="31:31">
      <c r="AE261" s="1"/>
    </row>
    <row r="262" spans="31:31">
      <c r="AE262" s="1"/>
    </row>
    <row r="263" spans="31:31">
      <c r="AE263" s="1"/>
    </row>
    <row r="264" spans="31:31">
      <c r="AE264" s="1"/>
    </row>
    <row r="265" spans="31:31">
      <c r="AE265" s="1"/>
    </row>
    <row r="266" spans="31:31">
      <c r="AE266" s="1"/>
    </row>
    <row r="267" spans="31:31">
      <c r="AE267" s="1"/>
    </row>
    <row r="268" spans="31:31">
      <c r="AE268" s="1"/>
    </row>
    <row r="269" spans="31:31">
      <c r="AE269" s="1"/>
    </row>
    <row r="270" spans="31:31">
      <c r="AE270" s="1"/>
    </row>
    <row r="271" spans="31:31">
      <c r="AE271" s="1"/>
    </row>
    <row r="272" spans="31:31">
      <c r="AE272" s="1"/>
    </row>
    <row r="273" spans="31:31">
      <c r="AE273" s="1"/>
    </row>
    <row r="274" spans="31:31">
      <c r="AE274" s="1"/>
    </row>
    <row r="275" spans="31:31">
      <c r="AE275" s="1"/>
    </row>
    <row r="276" spans="31:31">
      <c r="AE276" s="1"/>
    </row>
    <row r="277" spans="31:31">
      <c r="AE277" s="1"/>
    </row>
    <row r="278" spans="31:31">
      <c r="AE278" s="1"/>
    </row>
    <row r="279" spans="31:31">
      <c r="AE279" s="1"/>
    </row>
    <row r="280" spans="31:31">
      <c r="AE280" s="1"/>
    </row>
    <row r="281" spans="31:31">
      <c r="AE281" s="1"/>
    </row>
    <row r="282" spans="31:31">
      <c r="AE282" s="1"/>
    </row>
    <row r="283" spans="31:31">
      <c r="AE283" s="1"/>
    </row>
    <row r="284" spans="31:31">
      <c r="AE284" s="1"/>
    </row>
    <row r="285" spans="31:31">
      <c r="AE285" s="1"/>
    </row>
    <row r="286" spans="31:31">
      <c r="AE286" s="1"/>
    </row>
    <row r="287" spans="31:31">
      <c r="AE287" s="1"/>
    </row>
    <row r="288" spans="31:31">
      <c r="AE288" s="1"/>
    </row>
    <row r="289" spans="31:31">
      <c r="AE289" s="1"/>
    </row>
    <row r="290" spans="31:31">
      <c r="AE290" s="1"/>
    </row>
    <row r="1048573" spans="4:4">
      <c r="D1048573" s="2">
        <v>2019</v>
      </c>
    </row>
  </sheetData>
  <hyperlinks>
    <hyperlink ref="I2" r:id="rId1"/>
    <hyperlink ref="K2" r:id="rId2"/>
    <hyperlink ref="R2" r:id="rId3"/>
    <hyperlink ref="N2" r:id="rId4"/>
    <hyperlink ref="P2" r:id="rId5"/>
    <hyperlink ref="S2" r:id="rId6"/>
  </hyperlinks>
  <pageMargins left="0.7" right="0.7" top="0.75" bottom="0.75" header="0.3" footer="0.3"/>
  <pageSetup orientation="portrait"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Gasoline prices and Tax Info</vt:lpstr>
      <vt:lpstr>Unexplained Price DIfferential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2022-03-01T15:13:23Z</dcterms:modified>
</cp:coreProperties>
</file>