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verinborenstein\Dropbox\SolarPV\NEM3\"/>
    </mc:Choice>
  </mc:AlternateContent>
  <xr:revisionPtr revIDLastSave="0" documentId="13_ncr:1_{53DCD997-2B04-4824-8006-8DE6F9BFA5DA}" xr6:coauthVersionLast="36" xr6:coauthVersionMax="36" xr10:uidLastSave="{00000000-0000-0000-0000-000000000000}"/>
  <bookViews>
    <workbookView xWindow="0" yWindow="0" windowWidth="38400" windowHeight="17150" xr2:uid="{00000000-000D-0000-FFFF-FFFF00000000}"/>
  </bookViews>
  <sheets>
    <sheet name="CostSaving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8" l="1"/>
  <c r="C59" i="8" s="1"/>
  <c r="B56" i="8"/>
  <c r="C35" i="8"/>
  <c r="B35" i="8"/>
  <c r="B43" i="8" s="1"/>
  <c r="C14" i="8"/>
  <c r="C15" i="8" s="1"/>
  <c r="C36" i="8" l="1"/>
  <c r="C45" i="8"/>
  <c r="B57" i="8"/>
  <c r="B64" i="8"/>
  <c r="B38" i="8"/>
  <c r="B47" i="8" s="1"/>
  <c r="B48" i="8" s="1"/>
  <c r="C17" i="8"/>
  <c r="C24" i="8"/>
  <c r="C57" i="8"/>
  <c r="C66" i="8"/>
  <c r="C68" i="8" s="1"/>
  <c r="C69" i="8" s="1"/>
  <c r="C38" i="8"/>
  <c r="B59" i="8"/>
  <c r="B36" i="8"/>
  <c r="B14" i="8"/>
  <c r="B22" i="8" s="1"/>
  <c r="C47" i="8" l="1"/>
  <c r="C48" i="8" s="1"/>
  <c r="E48" i="8" s="1"/>
  <c r="B68" i="8"/>
  <c r="B69" i="8" s="1"/>
  <c r="E69" i="8" s="1"/>
  <c r="C26" i="8"/>
  <c r="C27" i="8" s="1"/>
  <c r="B15" i="8"/>
  <c r="B17" i="8"/>
  <c r="B26" i="8" l="1"/>
  <c r="B27" i="8" s="1"/>
  <c r="E27" i="8" s="1"/>
  <c r="E72" i="8" s="1"/>
</calcChain>
</file>

<file path=xl/sharedStrings.xml><?xml version="1.0" encoding="utf-8"?>
<sst xmlns="http://schemas.openxmlformats.org/spreadsheetml/2006/main" count="116" uniqueCount="79">
  <si>
    <t>PG&amp;E</t>
  </si>
  <si>
    <t>SCE</t>
  </si>
  <si>
    <t>SDG&amp;E</t>
  </si>
  <si>
    <t>=kwh/yr consumption</t>
  </si>
  <si>
    <t>=kwh/yr PV production</t>
  </si>
  <si>
    <t>=export rate</t>
  </si>
  <si>
    <t>=CPI in 2024</t>
  </si>
  <si>
    <t>=CPI in 2019</t>
  </si>
  <si>
    <t>Res Avg Rate</t>
  </si>
  <si>
    <t>CARE kwh share</t>
  </si>
  <si>
    <t>Non-CARE avg rate</t>
  </si>
  <si>
    <t>CARE discount</t>
  </si>
  <si>
    <t>CARE avg rate</t>
  </si>
  <si>
    <t>Bill w solar on NBT</t>
  </si>
  <si>
    <t>Bill w/out solar (non-CARE)</t>
  </si>
  <si>
    <t>Bill savings</t>
  </si>
  <si>
    <t>Bill savings ($2024)</t>
  </si>
  <si>
    <t>Bill w solar on NEM2.0</t>
  </si>
  <si>
    <t>Non-bypassable charge</t>
  </si>
  <si>
    <t>Monthly fixed charge on E-ELEC</t>
  </si>
  <si>
    <t>SDGE</t>
  </si>
  <si>
    <t>https://www.sce.com/residential/rates/Time-Of-Use-Residential-Rate-Plans</t>
  </si>
  <si>
    <t>-------</t>
  </si>
  <si>
    <t>ASSUMPTIONS</t>
  </si>
  <si>
    <t>Per-kWh discount on E-ELEC</t>
  </si>
  <si>
    <t>Per-kWh discount on TOU-D-PRIME</t>
  </si>
  <si>
    <t>Daily fixed charge on E-ELEC</t>
  </si>
  <si>
    <t>Daily fixed charge on TOU-D-PRIME</t>
  </si>
  <si>
    <t>ASSUMPTIONS AND DATA SOURCES</t>
  </si>
  <si>
    <t>Line 22: Non-bypassable charge based on many reports in 2019 that it averaged 2-3 cents per kWh.</t>
  </si>
  <si>
    <t>Line 43: Non-bypassable charge based on many reports in 2019 that it averaged 2-3 cents per kWh.</t>
  </si>
  <si>
    <t>Line 64: Non-bypassable charge based on many reports in 2019 that it averaged 2-3 cents per kWh.</t>
  </si>
  <si>
    <t>Line 2 and 3: Assume that on average household consumes 800 kWh/month and solar system generates 700</t>
  </si>
  <si>
    <t>kWh/month.  Assume that household earns retail credit under NEM (2019) for every kWh system produces.</t>
  </si>
  <si>
    <t>Line 5 and 6: CPI values from https://data.bls.gov/timeseries/CUUR0000SA0 . Value for 2024 assumes a 3%</t>
  </si>
  <si>
    <t>inflation rate from 2023 to 2024.</t>
  </si>
  <si>
    <t>Line 10: For 2019, residential average rate based on EIA-861 revenue from bundled residential customers</t>
  </si>
  <si>
    <t>divided by kWh delivered to bundled residential customers.  Revenue is adjusted to add back in "negative</t>
  </si>
  <si>
    <t>fixed charges" due to climate credit. For 2024, residential average rate taken from PG&amp;E advice letter AL</t>
  </si>
  <si>
    <t>7116-E.</t>
  </si>
  <si>
    <t>Line 11 and 12: For 2019, CARE kWh share and discount based on calculations using PG&amp;E billing data as part</t>
  </si>
  <si>
    <t>share figure for 2023 provided by CPUC Public Advocates Office. CARE discount from advice letter AL 7116-E.</t>
  </si>
  <si>
    <t>adder.</t>
  </si>
  <si>
    <t>Line 19 and 20: PG&amp;E customers on net billing are put on the E-ELEC tariff. This tariff has a daily fixed</t>
  </si>
  <si>
    <t>charge, but it also charges substantially lower price per kWh than the alternative TOU tariff. Per-kWh</t>
  </si>
  <si>
    <t>Line 31: For 2019, residential average rate based on EIA-861 revenue from bundled residential customers</t>
  </si>
  <si>
    <t>fixed charges" due to climate credit. For 2024, residential average rate taken from SCE advice letter AL</t>
  </si>
  <si>
    <t>5178-E.</t>
  </si>
  <si>
    <t>Line 32 and 33: For 2019, CARE kWh share and discount based on calculations using SCE billing data as part</t>
  </si>
  <si>
    <t>share figure for 2023 provided by CPUC Public Advocates Office. CARE discount from advice letter AL 5178-E.</t>
  </si>
  <si>
    <t>Line 40 and 41: SCE customers on net billing are put on the TOU-D-PRIME tariff. This tariff has a daily</t>
  </si>
  <si>
    <t>fixed charge, but it also charges substantially lower price per kWh than the alternative TOU tariff. Per-kWh</t>
  </si>
  <si>
    <t>discount is approximate load-weighted price difference from comparing TOU-D-PRIME with TOU-D-4-9PM.</t>
  </si>
  <si>
    <t>Line 52: For 2019, residential average rate based on EIA-861 revenue from bundled residential customers</t>
  </si>
  <si>
    <t>fixed charges" due to climate credit. For 2024, residential average rate taken from SDG&amp;E advice letter AL</t>
  </si>
  <si>
    <t>4344-E.</t>
  </si>
  <si>
    <t>Line 53 and 54: For 2019, CARE kWh share and discount based on calculations using SCE billing data as part</t>
  </si>
  <si>
    <t>share figure for 2023 provided by CPUC Public Advocates Office. CARE discount from advice letter AL 4344-E.</t>
  </si>
  <si>
    <t>Line 61 and 62: SDG&amp;E customers on net billing are put on the EV-TOU-5 tariff. This tariff has a daily fixed</t>
  </si>
  <si>
    <t>discount is approximate load-weighted price difference from comparing E-ELEC with E-TOU-C.</t>
  </si>
  <si>
    <t>https://www.pge.com/assets/pge/docs/account/rate-plans/residential-electric-rate-plan-</t>
  </si>
  <si>
    <t>Alternative calculation assuming no fixed charge and no volumetric discount yields reduced savings in 2024,</t>
  </si>
  <si>
    <t>but still larger than in 2019.</t>
  </si>
  <si>
    <t>approximate load-weighted price difference from comparing EV-TOU-5 with TOU-DR. Alternative calculation</t>
  </si>
  <si>
    <t>assuming no fixed charge and no volumetric discount yields very similar difference.</t>
  </si>
  <si>
    <t>Avoided cost payment per kWh (including $0.018 adder)</t>
  </si>
  <si>
    <t>Line 4: Assume that household consumes 50% of solar generation on-site and exports 50%</t>
  </si>
  <si>
    <t>Savings Ratio</t>
  </si>
  <si>
    <t>(Black text are entered information.  Blue are calculated.)</t>
  </si>
  <si>
    <t>yields slightly reduced savings in 2024.</t>
  </si>
  <si>
    <t>of this paper: https://haas.berkeley.edu/energy-institute/research/abstracts/wp-330/ . For 2024, used CARE</t>
  </si>
  <si>
    <t>Line 18: Approximate weighted average PG&amp;E avoided cost, weighted by solar generation, plus $0.018 CPUC</t>
  </si>
  <si>
    <t>pricing.pdf.coredownload.pdf . Alternative calculation assuming no fixed charge and no volumetric discount</t>
  </si>
  <si>
    <t>Line 39: Approximate weighted average SCE avoided cost, weighted by solar generation, plus $0.018 CPUC</t>
  </si>
  <si>
    <t>Line 60: Approximate weighted average SDG&amp;E avoided cost, weighted by solar generation, plus $0.018 CPUC</t>
  </si>
  <si>
    <t>charge, but it also charges slightly lower price per kWh than the alternative TOU tariff. Per-kWh discount is</t>
  </si>
  <si>
    <t>See Notes at bottom for more detail.</t>
  </si>
  <si>
    <t>Weighted Savings Ratio across IOUs</t>
  </si>
  <si>
    <t>[Revised 4/18/24 to reflect corrections in average residential rates]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</si>
</sst>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quotePrefix="1"/>
    <xf numFmtId="0" fontId="3" fillId="0" borderId="0" xfId="0" applyFont="1"/>
    <xf numFmtId="164" fontId="2" fillId="0" borderId="0" xfId="0" applyNumberFormat="1" applyFont="1"/>
    <xf numFmtId="164" fontId="0" fillId="0" borderId="0" xfId="0" applyNumberFormat="1"/>
    <xf numFmtId="1" fontId="2" fillId="0" borderId="0" xfId="0" applyNumberFormat="1" applyFont="1"/>
    <xf numFmtId="2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0"/>
  <sheetViews>
    <sheetView tabSelected="1" workbookViewId="0">
      <selection activeCell="E1" sqref="E1"/>
    </sheetView>
  </sheetViews>
  <sheetFormatPr defaultRowHeight="14.5" x14ac:dyDescent="0.35"/>
  <cols>
    <col min="1" max="1" width="25.6328125" customWidth="1"/>
  </cols>
  <sheetData>
    <row r="1" spans="1:8" x14ac:dyDescent="0.35">
      <c r="A1" t="s">
        <v>78</v>
      </c>
    </row>
    <row r="2" spans="1:8" x14ac:dyDescent="0.35">
      <c r="A2" t="s">
        <v>23</v>
      </c>
      <c r="B2" t="s">
        <v>68</v>
      </c>
      <c r="H2" t="s">
        <v>76</v>
      </c>
    </row>
    <row r="3" spans="1:8" x14ac:dyDescent="0.35">
      <c r="A3">
        <v>9600</v>
      </c>
      <c r="B3" s="1" t="s">
        <v>3</v>
      </c>
    </row>
    <row r="4" spans="1:8" x14ac:dyDescent="0.35">
      <c r="A4">
        <v>8400</v>
      </c>
      <c r="B4" s="1" t="s">
        <v>4</v>
      </c>
    </row>
    <row r="5" spans="1:8" x14ac:dyDescent="0.35">
      <c r="A5">
        <v>0.5</v>
      </c>
      <c r="B5" s="1" t="s">
        <v>5</v>
      </c>
    </row>
    <row r="6" spans="1:8" x14ac:dyDescent="0.35">
      <c r="A6">
        <v>313.84300000000002</v>
      </c>
      <c r="B6" s="1" t="s">
        <v>6</v>
      </c>
    </row>
    <row r="7" spans="1:8" x14ac:dyDescent="0.35">
      <c r="A7">
        <v>255.65700000000001</v>
      </c>
      <c r="B7" s="1" t="s">
        <v>7</v>
      </c>
    </row>
    <row r="8" spans="1:8" x14ac:dyDescent="0.35">
      <c r="A8" s="1" t="s">
        <v>22</v>
      </c>
    </row>
    <row r="9" spans="1:8" x14ac:dyDescent="0.35">
      <c r="A9" t="s">
        <v>0</v>
      </c>
    </row>
    <row r="10" spans="1:8" x14ac:dyDescent="0.35">
      <c r="B10">
        <v>2024</v>
      </c>
      <c r="C10">
        <v>2019</v>
      </c>
    </row>
    <row r="11" spans="1:8" x14ac:dyDescent="0.35">
      <c r="A11" t="s">
        <v>8</v>
      </c>
      <c r="B11" s="4">
        <v>0.41742203700000002</v>
      </c>
      <c r="C11" s="4">
        <v>0.22219120000000001</v>
      </c>
    </row>
    <row r="12" spans="1:8" x14ac:dyDescent="0.35">
      <c r="A12" t="s">
        <v>9</v>
      </c>
      <c r="B12">
        <v>0.29447699999999999</v>
      </c>
      <c r="C12">
        <v>0.26600000000000001</v>
      </c>
    </row>
    <row r="13" spans="1:8" x14ac:dyDescent="0.35">
      <c r="A13" t="s">
        <v>11</v>
      </c>
      <c r="B13">
        <v>0.35599999999999998</v>
      </c>
      <c r="C13">
        <v>0.371</v>
      </c>
    </row>
    <row r="14" spans="1:8" x14ac:dyDescent="0.35">
      <c r="A14" t="s">
        <v>10</v>
      </c>
      <c r="B14" s="3">
        <f>B11/(1-B12+B12*(1-B13))</f>
        <v>0.46630675130012844</v>
      </c>
      <c r="C14" s="3">
        <f>C11/(1-C12+C12*(1-C13))</f>
        <v>0.24651919308920089</v>
      </c>
    </row>
    <row r="15" spans="1:8" x14ac:dyDescent="0.35">
      <c r="A15" t="s">
        <v>12</v>
      </c>
      <c r="B15" s="3">
        <f>B14*(1-B13)</f>
        <v>0.30030154783728275</v>
      </c>
      <c r="C15" s="3">
        <f>C14*(1-C13)</f>
        <v>0.15506057245310736</v>
      </c>
    </row>
    <row r="17" spans="1:5" x14ac:dyDescent="0.35">
      <c r="A17" t="s">
        <v>14</v>
      </c>
      <c r="B17" s="5">
        <f>B14*A3</f>
        <v>4476.5448124812328</v>
      </c>
      <c r="C17" s="5">
        <f>C14*A3</f>
        <v>2366.5842536563287</v>
      </c>
    </row>
    <row r="19" spans="1:5" x14ac:dyDescent="0.35">
      <c r="A19" t="s">
        <v>65</v>
      </c>
      <c r="B19">
        <v>6.5000000000000002E-2</v>
      </c>
    </row>
    <row r="20" spans="1:5" x14ac:dyDescent="0.35">
      <c r="A20" s="2" t="s">
        <v>24</v>
      </c>
      <c r="B20">
        <v>7.0000000000000007E-2</v>
      </c>
    </row>
    <row r="21" spans="1:5" x14ac:dyDescent="0.35">
      <c r="A21" t="s">
        <v>26</v>
      </c>
      <c r="B21">
        <v>0.49281000000000003</v>
      </c>
    </row>
    <row r="22" spans="1:5" x14ac:dyDescent="0.35">
      <c r="A22" t="s">
        <v>13</v>
      </c>
      <c r="B22" s="5">
        <f>(A3-(A4*(1-A5)))*(B14-B20)-(A4*A5)*B19+365*B21</f>
        <v>2046.9321070206934</v>
      </c>
    </row>
    <row r="23" spans="1:5" x14ac:dyDescent="0.35">
      <c r="A23" t="s">
        <v>18</v>
      </c>
      <c r="C23">
        <v>2.5000000000000001E-2</v>
      </c>
    </row>
    <row r="24" spans="1:5" x14ac:dyDescent="0.35">
      <c r="A24" t="s">
        <v>17</v>
      </c>
      <c r="C24" s="5">
        <f>(A3-A4)*C14+A4*A5*C23</f>
        <v>400.82303170704108</v>
      </c>
    </row>
    <row r="26" spans="1:5" x14ac:dyDescent="0.35">
      <c r="A26" t="s">
        <v>15</v>
      </c>
      <c r="B26" s="5">
        <f>B17-B22</f>
        <v>2429.6127054605395</v>
      </c>
      <c r="C26" s="5">
        <f>C17-C24</f>
        <v>1965.7612219492876</v>
      </c>
      <c r="E26" t="s">
        <v>67</v>
      </c>
    </row>
    <row r="27" spans="1:5" x14ac:dyDescent="0.35">
      <c r="A27" t="s">
        <v>16</v>
      </c>
      <c r="B27" s="5">
        <f>B26*(A6/A6)</f>
        <v>2429.6127054605395</v>
      </c>
      <c r="C27" s="5">
        <f>C26*A6/A7</f>
        <v>2413.1566872028943</v>
      </c>
      <c r="E27" s="6">
        <f>B27/C27</f>
        <v>1.0068192912399399</v>
      </c>
    </row>
    <row r="29" spans="1:5" x14ac:dyDescent="0.35">
      <c r="A29" s="1" t="s">
        <v>22</v>
      </c>
    </row>
    <row r="30" spans="1:5" x14ac:dyDescent="0.35">
      <c r="A30" t="s">
        <v>1</v>
      </c>
    </row>
    <row r="31" spans="1:5" x14ac:dyDescent="0.35">
      <c r="B31">
        <v>2024</v>
      </c>
      <c r="C31">
        <v>2019</v>
      </c>
    </row>
    <row r="32" spans="1:5" x14ac:dyDescent="0.35">
      <c r="A32" t="s">
        <v>8</v>
      </c>
      <c r="B32" s="4">
        <v>0.33400000000000002</v>
      </c>
      <c r="C32" s="4">
        <v>0.17476502599999999</v>
      </c>
    </row>
    <row r="33" spans="1:5" x14ac:dyDescent="0.35">
      <c r="A33" t="s">
        <v>9</v>
      </c>
      <c r="B33">
        <v>0.25</v>
      </c>
      <c r="C33">
        <v>0.23799999999999999</v>
      </c>
    </row>
    <row r="34" spans="1:5" x14ac:dyDescent="0.35">
      <c r="A34" t="s">
        <v>11</v>
      </c>
      <c r="B34">
        <v>0.36699999999999999</v>
      </c>
      <c r="C34">
        <v>0.39</v>
      </c>
    </row>
    <row r="35" spans="1:5" x14ac:dyDescent="0.35">
      <c r="A35" t="s">
        <v>10</v>
      </c>
      <c r="B35" s="3">
        <f>B32/(1-B33+B33*(1-B34))</f>
        <v>0.36774015964767409</v>
      </c>
      <c r="C35" s="3">
        <f>C32/(1-C33+C33*(1-C34))</f>
        <v>0.19264647148305739</v>
      </c>
    </row>
    <row r="36" spans="1:5" x14ac:dyDescent="0.35">
      <c r="A36" t="s">
        <v>12</v>
      </c>
      <c r="B36" s="3">
        <f>B35*(1-B34)</f>
        <v>0.23277952105697769</v>
      </c>
      <c r="C36" s="3">
        <f>C35*(1-C34)</f>
        <v>0.117514347604665</v>
      </c>
    </row>
    <row r="38" spans="1:5" x14ac:dyDescent="0.35">
      <c r="A38" t="s">
        <v>14</v>
      </c>
      <c r="B38" s="5">
        <f>B35*A3</f>
        <v>3530.3055326176714</v>
      </c>
      <c r="C38" s="5">
        <f>C35*A3</f>
        <v>1849.4061262373509</v>
      </c>
    </row>
    <row r="40" spans="1:5" x14ac:dyDescent="0.35">
      <c r="A40" t="s">
        <v>65</v>
      </c>
      <c r="B40">
        <v>6.5000000000000002E-2</v>
      </c>
    </row>
    <row r="41" spans="1:5" x14ac:dyDescent="0.35">
      <c r="A41" t="s">
        <v>25</v>
      </c>
      <c r="B41">
        <v>0.05</v>
      </c>
    </row>
    <row r="42" spans="1:5" x14ac:dyDescent="0.35">
      <c r="A42" t="s">
        <v>27</v>
      </c>
      <c r="B42">
        <v>0.52</v>
      </c>
    </row>
    <row r="43" spans="1:5" x14ac:dyDescent="0.35">
      <c r="A43" t="s">
        <v>13</v>
      </c>
      <c r="B43" s="5">
        <f>(A3-(A4*(1-A5)))*(B35-B41)-(A4*A5)*B40+365*B42</f>
        <v>1632.5968620974402</v>
      </c>
    </row>
    <row r="44" spans="1:5" x14ac:dyDescent="0.35">
      <c r="A44" t="s">
        <v>18</v>
      </c>
      <c r="C44">
        <v>2.5000000000000001E-2</v>
      </c>
    </row>
    <row r="45" spans="1:5" x14ac:dyDescent="0.35">
      <c r="A45" t="s">
        <v>17</v>
      </c>
      <c r="C45" s="5">
        <f>(A3-A4)*C35+A4*A5*C44</f>
        <v>336.17576577966884</v>
      </c>
    </row>
    <row r="47" spans="1:5" x14ac:dyDescent="0.35">
      <c r="A47" t="s">
        <v>15</v>
      </c>
      <c r="B47" s="5">
        <f>B38-B43</f>
        <v>1897.7086705202312</v>
      </c>
      <c r="C47" s="5">
        <f>C38-C45</f>
        <v>1513.2303604576821</v>
      </c>
      <c r="E47" t="s">
        <v>67</v>
      </c>
    </row>
    <row r="48" spans="1:5" x14ac:dyDescent="0.35">
      <c r="A48" t="s">
        <v>16</v>
      </c>
      <c r="B48" s="5">
        <f>B47*(A6/A6)</f>
        <v>1897.7086705202312</v>
      </c>
      <c r="C48" s="5">
        <f>C47*A6/A7</f>
        <v>1857.6325155075758</v>
      </c>
      <c r="E48" s="6">
        <f>B48/C48</f>
        <v>1.0215737798935465</v>
      </c>
    </row>
    <row r="50" spans="1:3" x14ac:dyDescent="0.35">
      <c r="A50" s="1" t="s">
        <v>22</v>
      </c>
    </row>
    <row r="51" spans="1:3" x14ac:dyDescent="0.35">
      <c r="A51" t="s">
        <v>20</v>
      </c>
    </row>
    <row r="52" spans="1:3" x14ac:dyDescent="0.35">
      <c r="B52">
        <v>2024</v>
      </c>
      <c r="C52">
        <v>2019</v>
      </c>
    </row>
    <row r="53" spans="1:3" x14ac:dyDescent="0.35">
      <c r="A53" t="s">
        <v>8</v>
      </c>
      <c r="B53" s="4">
        <v>0.36187000000000002</v>
      </c>
      <c r="C53" s="4">
        <v>0.27125486858564901</v>
      </c>
    </row>
    <row r="54" spans="1:3" x14ac:dyDescent="0.35">
      <c r="A54" t="s">
        <v>9</v>
      </c>
      <c r="B54">
        <v>0.21</v>
      </c>
      <c r="C54">
        <v>0.2147</v>
      </c>
    </row>
    <row r="55" spans="1:3" x14ac:dyDescent="0.35">
      <c r="A55" t="s">
        <v>11</v>
      </c>
      <c r="B55">
        <v>0.35099999999999998</v>
      </c>
      <c r="C55">
        <v>0.40159338</v>
      </c>
    </row>
    <row r="56" spans="1:3" x14ac:dyDescent="0.35">
      <c r="A56" t="s">
        <v>10</v>
      </c>
      <c r="B56" s="3">
        <f>B53/(1-B54+B54*(1-B55))</f>
        <v>0.39066599013267983</v>
      </c>
      <c r="C56" s="3">
        <f>C53/(1-C54+C54*(1-C55))</f>
        <v>0.29684988901087261</v>
      </c>
    </row>
    <row r="57" spans="1:3" x14ac:dyDescent="0.35">
      <c r="A57" t="s">
        <v>12</v>
      </c>
      <c r="B57" s="3">
        <f>B56*(1-B55)</f>
        <v>0.25354222759610923</v>
      </c>
      <c r="C57" s="3">
        <f>C56*(1-C55)</f>
        <v>0.17763693873037142</v>
      </c>
    </row>
    <row r="59" spans="1:3" x14ac:dyDescent="0.35">
      <c r="A59" t="s">
        <v>14</v>
      </c>
      <c r="B59" s="5">
        <f>B56*A3</f>
        <v>3750.3935052737265</v>
      </c>
      <c r="C59" s="5">
        <f>C56*A3</f>
        <v>2849.7589345043771</v>
      </c>
    </row>
    <row r="61" spans="1:3" x14ac:dyDescent="0.35">
      <c r="A61" t="s">
        <v>65</v>
      </c>
      <c r="B61">
        <v>6.5000000000000002E-2</v>
      </c>
    </row>
    <row r="62" spans="1:3" x14ac:dyDescent="0.35">
      <c r="A62" t="s">
        <v>24</v>
      </c>
      <c r="B62">
        <v>0.02</v>
      </c>
    </row>
    <row r="63" spans="1:3" x14ac:dyDescent="0.35">
      <c r="A63" t="s">
        <v>19</v>
      </c>
      <c r="B63">
        <v>16</v>
      </c>
    </row>
    <row r="64" spans="1:3" x14ac:dyDescent="0.35">
      <c r="A64" t="s">
        <v>13</v>
      </c>
      <c r="B64" s="5">
        <f>(A3-(A4*(1-A5)))*(B56-B62)-(A4*A5)*B61+12*B63</f>
        <v>1920.5963467164711</v>
      </c>
    </row>
    <row r="65" spans="1:5" x14ac:dyDescent="0.35">
      <c r="A65" t="s">
        <v>18</v>
      </c>
      <c r="C65">
        <v>2.5000000000000001E-2</v>
      </c>
    </row>
    <row r="66" spans="1:5" x14ac:dyDescent="0.35">
      <c r="A66" t="s">
        <v>17</v>
      </c>
      <c r="B66" s="5"/>
      <c r="C66" s="5">
        <f>(A3-A4)*C56+A4*A5*C65</f>
        <v>461.21986681304713</v>
      </c>
    </row>
    <row r="67" spans="1:5" x14ac:dyDescent="0.35">
      <c r="B67" s="5"/>
      <c r="C67" s="5"/>
    </row>
    <row r="68" spans="1:5" x14ac:dyDescent="0.35">
      <c r="A68" t="s">
        <v>15</v>
      </c>
      <c r="B68" s="5">
        <f>B59-B64</f>
        <v>1829.7971585572554</v>
      </c>
      <c r="C68" s="5">
        <f>C59-C66</f>
        <v>2388.5390676913298</v>
      </c>
      <c r="E68" t="s">
        <v>67</v>
      </c>
    </row>
    <row r="69" spans="1:5" x14ac:dyDescent="0.35">
      <c r="A69" t="s">
        <v>16</v>
      </c>
      <c r="B69" s="5">
        <f>B68*(A6/A6)</f>
        <v>1829.7971585572554</v>
      </c>
      <c r="C69" s="5">
        <f>C68*A6/A7</f>
        <v>2932.15623519579</v>
      </c>
      <c r="E69" s="6">
        <f>B69/C69</f>
        <v>0.62404490476786401</v>
      </c>
    </row>
    <row r="72" spans="1:5" x14ac:dyDescent="0.35">
      <c r="A72" t="s">
        <v>77</v>
      </c>
      <c r="E72" s="4">
        <f>0.45*E27+0.45*E48+0.1*E69</f>
        <v>0.97518137248685521</v>
      </c>
    </row>
    <row r="75" spans="1:5" x14ac:dyDescent="0.35">
      <c r="A75" t="s">
        <v>28</v>
      </c>
    </row>
    <row r="77" spans="1:5" x14ac:dyDescent="0.35">
      <c r="A77" t="s">
        <v>32</v>
      </c>
    </row>
    <row r="78" spans="1:5" x14ac:dyDescent="0.35">
      <c r="A78" t="s">
        <v>33</v>
      </c>
    </row>
    <row r="80" spans="1:5" x14ac:dyDescent="0.35">
      <c r="A80" t="s">
        <v>66</v>
      </c>
    </row>
    <row r="82" spans="1:1" x14ac:dyDescent="0.35">
      <c r="A82" t="s">
        <v>34</v>
      </c>
    </row>
    <row r="83" spans="1:1" x14ac:dyDescent="0.35">
      <c r="A83" t="s">
        <v>35</v>
      </c>
    </row>
    <row r="86" spans="1:1" x14ac:dyDescent="0.35">
      <c r="A86" t="s">
        <v>0</v>
      </c>
    </row>
    <row r="87" spans="1:1" x14ac:dyDescent="0.35">
      <c r="A87" t="s">
        <v>36</v>
      </c>
    </row>
    <row r="88" spans="1:1" x14ac:dyDescent="0.35">
      <c r="A88" t="s">
        <v>37</v>
      </c>
    </row>
    <row r="89" spans="1:1" x14ac:dyDescent="0.35">
      <c r="A89" t="s">
        <v>38</v>
      </c>
    </row>
    <row r="90" spans="1:1" x14ac:dyDescent="0.35">
      <c r="A90" t="s">
        <v>39</v>
      </c>
    </row>
    <row r="92" spans="1:1" x14ac:dyDescent="0.35">
      <c r="A92" t="s">
        <v>40</v>
      </c>
    </row>
    <row r="93" spans="1:1" x14ac:dyDescent="0.35">
      <c r="A93" t="s">
        <v>70</v>
      </c>
    </row>
    <row r="94" spans="1:1" x14ac:dyDescent="0.35">
      <c r="A94" t="s">
        <v>41</v>
      </c>
    </row>
    <row r="96" spans="1:1" x14ac:dyDescent="0.35">
      <c r="A96" t="s">
        <v>71</v>
      </c>
    </row>
    <row r="97" spans="1:1" x14ac:dyDescent="0.35">
      <c r="A97" t="s">
        <v>42</v>
      </c>
    </row>
    <row r="99" spans="1:1" x14ac:dyDescent="0.35">
      <c r="A99" t="s">
        <v>43</v>
      </c>
    </row>
    <row r="100" spans="1:1" x14ac:dyDescent="0.35">
      <c r="A100" t="s">
        <v>44</v>
      </c>
    </row>
    <row r="101" spans="1:1" x14ac:dyDescent="0.35">
      <c r="A101" t="s">
        <v>59</v>
      </c>
    </row>
    <row r="102" spans="1:1" x14ac:dyDescent="0.35">
      <c r="A102" t="s">
        <v>60</v>
      </c>
    </row>
    <row r="103" spans="1:1" x14ac:dyDescent="0.35">
      <c r="A103" t="s">
        <v>72</v>
      </c>
    </row>
    <row r="104" spans="1:1" x14ac:dyDescent="0.35">
      <c r="A104" t="s">
        <v>69</v>
      </c>
    </row>
    <row r="106" spans="1:1" x14ac:dyDescent="0.35">
      <c r="A106" t="s">
        <v>29</v>
      </c>
    </row>
    <row r="109" spans="1:1" x14ac:dyDescent="0.35">
      <c r="A109" t="s">
        <v>1</v>
      </c>
    </row>
    <row r="110" spans="1:1" x14ac:dyDescent="0.35">
      <c r="A110" t="s">
        <v>45</v>
      </c>
    </row>
    <row r="111" spans="1:1" x14ac:dyDescent="0.35">
      <c r="A111" t="s">
        <v>37</v>
      </c>
    </row>
    <row r="112" spans="1:1" x14ac:dyDescent="0.35">
      <c r="A112" t="s">
        <v>46</v>
      </c>
    </row>
    <row r="113" spans="1:1" x14ac:dyDescent="0.35">
      <c r="A113" t="s">
        <v>47</v>
      </c>
    </row>
    <row r="115" spans="1:1" x14ac:dyDescent="0.35">
      <c r="A115" t="s">
        <v>48</v>
      </c>
    </row>
    <row r="116" spans="1:1" x14ac:dyDescent="0.35">
      <c r="A116" t="s">
        <v>70</v>
      </c>
    </row>
    <row r="117" spans="1:1" x14ac:dyDescent="0.35">
      <c r="A117" t="s">
        <v>49</v>
      </c>
    </row>
    <row r="119" spans="1:1" x14ac:dyDescent="0.35">
      <c r="A119" t="s">
        <v>73</v>
      </c>
    </row>
    <row r="120" spans="1:1" x14ac:dyDescent="0.35">
      <c r="A120" t="s">
        <v>42</v>
      </c>
    </row>
    <row r="122" spans="1:1" x14ac:dyDescent="0.35">
      <c r="A122" t="s">
        <v>50</v>
      </c>
    </row>
    <row r="123" spans="1:1" x14ac:dyDescent="0.35">
      <c r="A123" t="s">
        <v>51</v>
      </c>
    </row>
    <row r="124" spans="1:1" x14ac:dyDescent="0.35">
      <c r="A124" t="s">
        <v>52</v>
      </c>
    </row>
    <row r="125" spans="1:1" x14ac:dyDescent="0.35">
      <c r="A125" t="s">
        <v>61</v>
      </c>
    </row>
    <row r="126" spans="1:1" x14ac:dyDescent="0.35">
      <c r="A126" t="s">
        <v>62</v>
      </c>
    </row>
    <row r="127" spans="1:1" x14ac:dyDescent="0.35">
      <c r="A127" t="s">
        <v>21</v>
      </c>
    </row>
    <row r="129" spans="1:1" x14ac:dyDescent="0.35">
      <c r="A129" t="s">
        <v>30</v>
      </c>
    </row>
    <row r="132" spans="1:1" x14ac:dyDescent="0.35">
      <c r="A132" t="s">
        <v>2</v>
      </c>
    </row>
    <row r="133" spans="1:1" x14ac:dyDescent="0.35">
      <c r="A133" t="s">
        <v>53</v>
      </c>
    </row>
    <row r="134" spans="1:1" x14ac:dyDescent="0.35">
      <c r="A134" t="s">
        <v>37</v>
      </c>
    </row>
    <row r="135" spans="1:1" x14ac:dyDescent="0.35">
      <c r="A135" t="s">
        <v>54</v>
      </c>
    </row>
    <row r="136" spans="1:1" x14ac:dyDescent="0.35">
      <c r="A136" t="s">
        <v>55</v>
      </c>
    </row>
    <row r="138" spans="1:1" x14ac:dyDescent="0.35">
      <c r="A138" t="s">
        <v>56</v>
      </c>
    </row>
    <row r="139" spans="1:1" x14ac:dyDescent="0.35">
      <c r="A139" t="s">
        <v>70</v>
      </c>
    </row>
    <row r="140" spans="1:1" x14ac:dyDescent="0.35">
      <c r="A140" t="s">
        <v>57</v>
      </c>
    </row>
    <row r="142" spans="1:1" x14ac:dyDescent="0.35">
      <c r="A142" t="s">
        <v>74</v>
      </c>
    </row>
    <row r="143" spans="1:1" x14ac:dyDescent="0.35">
      <c r="A143" t="s">
        <v>42</v>
      </c>
    </row>
    <row r="145" spans="1:1" x14ac:dyDescent="0.35">
      <c r="A145" t="s">
        <v>58</v>
      </c>
    </row>
    <row r="146" spans="1:1" x14ac:dyDescent="0.35">
      <c r="A146" t="s">
        <v>75</v>
      </c>
    </row>
    <row r="147" spans="1:1" x14ac:dyDescent="0.35">
      <c r="A147" t="s">
        <v>63</v>
      </c>
    </row>
    <row r="148" spans="1:1" x14ac:dyDescent="0.35">
      <c r="A148" t="s">
        <v>64</v>
      </c>
    </row>
    <row r="150" spans="1:1" x14ac:dyDescent="0.35">
      <c r="A150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CostSaving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BORENSTEIN</dc:creator>
  <cp:lastModifiedBy>Severin BORENSTEIN</cp:lastModifiedBy>
  <dcterms:created xsi:type="dcterms:W3CDTF">2024-01-20T00:15:45Z</dcterms:created>
  <dcterms:modified xsi:type="dcterms:W3CDTF">2024-04-19T01:50:03Z</dcterms:modified>
</cp:coreProperties>
</file>